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ri.janovsky\Desktop\Dotace JČK 2021\Dotace JČK Roudná - nebude realizováno\Slepé rozpočty\"/>
    </mc:Choice>
  </mc:AlternateContent>
  <xr:revisionPtr revIDLastSave="0" documentId="8_{F8764206-0AFC-4444-BFBD-6DE5618DB097}" xr6:coauthVersionLast="36" xr6:coauthVersionMax="36" xr10:uidLastSave="{00000000-0000-0000-0000-000000000000}"/>
  <bookViews>
    <workbookView xWindow="0" yWindow="0" windowWidth="28800" windowHeight="14025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'1 1 Pol'!$A$1:$X$59</definedName>
    <definedName name="_xlnm.Print_Area" localSheetId="1">Stavba!$A$1:$J$45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0" i="12"/>
  <c r="M10" i="12" s="1"/>
  <c r="I10" i="12"/>
  <c r="K10" i="12"/>
  <c r="O10" i="12"/>
  <c r="Q10" i="12"/>
  <c r="V10" i="12"/>
  <c r="G11" i="12"/>
  <c r="I11" i="12"/>
  <c r="K11" i="12"/>
  <c r="M11" i="12"/>
  <c r="O11" i="12"/>
  <c r="Q11" i="12"/>
  <c r="V11" i="12"/>
  <c r="G12" i="12"/>
  <c r="I12" i="12"/>
  <c r="K12" i="12"/>
  <c r="O12" i="12"/>
  <c r="Q12" i="12"/>
  <c r="V12" i="12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G15" i="12"/>
  <c r="M15" i="12" s="1"/>
  <c r="I15" i="12"/>
  <c r="K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M19" i="12" s="1"/>
  <c r="I19" i="12"/>
  <c r="K19" i="12"/>
  <c r="O19" i="12"/>
  <c r="Q19" i="12"/>
  <c r="V19" i="12"/>
  <c r="G20" i="12"/>
  <c r="M20" i="12" s="1"/>
  <c r="I20" i="12"/>
  <c r="K20" i="12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8" i="12"/>
  <c r="I28" i="12"/>
  <c r="K28" i="12"/>
  <c r="O28" i="12"/>
  <c r="Q28" i="12"/>
  <c r="V28" i="12"/>
  <c r="G29" i="12"/>
  <c r="M29" i="12" s="1"/>
  <c r="I29" i="12"/>
  <c r="K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M36" i="12" s="1"/>
  <c r="I36" i="12"/>
  <c r="K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M43" i="12" s="1"/>
  <c r="I43" i="12"/>
  <c r="K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F42" i="1"/>
  <c r="G42" i="1"/>
  <c r="H42" i="1"/>
  <c r="I42" i="1"/>
  <c r="J40" i="1" s="1"/>
  <c r="J39" i="1" l="1"/>
  <c r="J42" i="1" s="1"/>
  <c r="Q52" i="12"/>
  <c r="G52" i="12"/>
  <c r="I19" i="1" s="1"/>
  <c r="O24" i="12"/>
  <c r="O8" i="12"/>
  <c r="O52" i="12"/>
  <c r="K8" i="12"/>
  <c r="K52" i="12"/>
  <c r="V24" i="12"/>
  <c r="K24" i="12"/>
  <c r="V8" i="12"/>
  <c r="I8" i="12"/>
  <c r="V52" i="12"/>
  <c r="I52" i="12"/>
  <c r="G24" i="12"/>
  <c r="Q24" i="12"/>
  <c r="I24" i="12"/>
  <c r="G8" i="12"/>
  <c r="Q8" i="12"/>
  <c r="M52" i="12"/>
  <c r="M28" i="12"/>
  <c r="M24" i="12" s="1"/>
  <c r="M12" i="12"/>
  <c r="M8" i="12" s="1"/>
  <c r="J41" i="1"/>
  <c r="J28" i="1"/>
  <c r="J26" i="1"/>
  <c r="G38" i="1"/>
  <c r="F38" i="1"/>
  <c r="J23" i="1"/>
  <c r="J24" i="1"/>
  <c r="J25" i="1"/>
  <c r="J27" i="1"/>
  <c r="E24" i="1"/>
  <c r="E26" i="1"/>
  <c r="I16" i="1" l="1"/>
  <c r="I21" i="1" s="1"/>
  <c r="G25" i="1" s="1"/>
  <c r="G29" i="1" s="1"/>
  <c r="G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Kolářová Tereza</author>
  </authors>
  <commentList>
    <comment ref="S6" authorId="0" shapeId="0" xr:uid="{7B98973C-BA13-4EA6-AC6F-F82A36A87E0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5F4CE31-1531-4DF1-9C6F-635366DA4F3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<sst xmlns="http://schemas.openxmlformats.org/spreadsheetml/2006/main" count="467" uniqueCount="198">
  <si>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</si>
  <si>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</si>
  <si>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</si>
  <si>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</si>
  <si>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</si>
  <si>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</si>
  <si>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</si>
  <si>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</si>
  <si>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</si>
  <si>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</si>
  <si>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</si>
  <si>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</si>
  <si>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</si>
  <si>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</si>
  <si>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</si>
  <si>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</si>
  <si>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</si>
  <si>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</si>
  <si>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</si>
  <si>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</si>
  <si>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</si>
  <si>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</si>
  <si>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</si>
  <si>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</si>
  <si>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</si>
  <si>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</si>
  <si>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</si>
  <si>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</si>
  <si>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</si>
  <si>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</si>
  <si>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</si>
  <si>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</si>
  <si>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</si>
  <si>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</si>
  <si>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</si>
  <si>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</si>
  <si>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</si>
  <si>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</si>
  <si>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</si>
  <si>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</si>
  <si>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</si>
  <si>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</si>
  <si>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</si>
  <si>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1</t>
  </si>
  <si>
    <t>Roudná - obnova vodovodu (u ČOV)</t>
  </si>
  <si>
    <t>Objekt:</t>
  </si>
  <si>
    <t>Rozpočet:</t>
  </si>
  <si>
    <t>Stavba</t>
  </si>
  <si>
    <t>Celkem za stavbu</t>
  </si>
  <si>
    <t>CZK</t>
  </si>
  <si>
    <t>Zemní práce</t>
  </si>
  <si>
    <t>8</t>
  </si>
  <si>
    <t>Trubní vedení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</si>
  <si>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</si>
  <si>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</si>
  <si>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</si>
  <si>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</si>
  <si>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</si>
  <si>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</si>
  <si>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</si>
  <si>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</si>
  <si>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</si>
  <si>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</si>
  <si>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</si>
  <si>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</si>
  <si>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</si>
  <si>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</si>
  <si>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</si>
  <si>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</si>
  <si>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</si>
  <si>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</si>
  <si>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</si>
  <si>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</si>
  <si>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</si>
  <si>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</si>
  <si>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</si>
  <si>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</si>
  <si>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</si>
  <si>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</si>
  <si>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</si>
  <si>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</si>
  <si>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</si>
  <si>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115101201R00</t>
  </si>
  <si>
    <t>Čerpání vody na výšku do 10 m, přítok do 500 l/min</t>
  </si>
  <si>
    <t>h</t>
  </si>
  <si>
    <t>RTS 19/ I</t>
  </si>
  <si>
    <t>Práce</t>
  </si>
  <si>
    <t>POL1_</t>
  </si>
  <si>
    <t>121101101R00</t>
  </si>
  <si>
    <t>Sejmutí ornice s přemístěním do 50 m</t>
  </si>
  <si>
    <t>m3</t>
  </si>
  <si>
    <t>131201201R00</t>
  </si>
  <si>
    <t>Hloubení zapažených jam v hor.3 do 100 m3</t>
  </si>
  <si>
    <t>151101101R00</t>
  </si>
  <si>
    <t>Pažení a rozepření stěn rýh - příložné - hl.do 2 m</t>
  </si>
  <si>
    <t>m2</t>
  </si>
  <si>
    <t>151101111R00</t>
  </si>
  <si>
    <t>Odstranění pažení stěn rýh - příložné - hl. do 2 m</t>
  </si>
  <si>
    <t>161101101R00</t>
  </si>
  <si>
    <t>Svislé přemístění výkopku z hor.1-4 do 2,5 m</t>
  </si>
  <si>
    <t>162201102R00</t>
  </si>
  <si>
    <t>Vodorovné přemístění výkopku z hor.1-4 do 50 m</t>
  </si>
  <si>
    <t>162701105R00</t>
  </si>
  <si>
    <t>Vodorovné přemístění výkopku z hor.1-4 do 10000 m</t>
  </si>
  <si>
    <t>162701109R00</t>
  </si>
  <si>
    <t>Příplatek k vod. přemístění hor.1-4 za další 1 km</t>
  </si>
  <si>
    <t>167101102R00</t>
  </si>
  <si>
    <t>Nakládání výkopku z hor.1-4 v množství nad 100 m3</t>
  </si>
  <si>
    <t>174101101R00</t>
  </si>
  <si>
    <t>Zásyp jam, rýh, šachet se zhutněním</t>
  </si>
  <si>
    <t>175101101R00</t>
  </si>
  <si>
    <t>Obsyp potrubí bez prohození sypaniny</t>
  </si>
  <si>
    <t>199000005R00</t>
  </si>
  <si>
    <t>Poplatek za skládku zeminy 1- 4 (skládka Želeč)</t>
  </si>
  <si>
    <t>t</t>
  </si>
  <si>
    <t>Indiv</t>
  </si>
  <si>
    <t>451572111R00</t>
  </si>
  <si>
    <t>Lože pod potrubí z kameniva těženého 0 - 4 mm</t>
  </si>
  <si>
    <t>460620006RT1</t>
  </si>
  <si>
    <t>Osetí povrchu trávou včetně dodávky osiva</t>
  </si>
  <si>
    <t>334373121R00</t>
  </si>
  <si>
    <t>Osazení podkladní desky hmotnosti do 20 kg/ks</t>
  </si>
  <si>
    <t>kus</t>
  </si>
  <si>
    <t>871161121R00</t>
  </si>
  <si>
    <t>Montáž trubek polyetylenových ve výkopu d 32 mm</t>
  </si>
  <si>
    <t>m</t>
  </si>
  <si>
    <t>891181111R00</t>
  </si>
  <si>
    <t>Montáž vodovodních šoupátek ve výkopu DN 32 (přípojka)</t>
  </si>
  <si>
    <t>891261111R00</t>
  </si>
  <si>
    <t>Montáž vodovodních šoupátek ve výkopu DN 100</t>
  </si>
  <si>
    <t>892271111R00</t>
  </si>
  <si>
    <t>Tlaková zkouška vodovodního potrubí DN 100</t>
  </si>
  <si>
    <t>899401112R00</t>
  </si>
  <si>
    <t>Osazení poklopů litinových šoupátkových</t>
  </si>
  <si>
    <t>722290234R00</t>
  </si>
  <si>
    <t>Proplach a dezinfekce vodovod.potrubí DN 100</t>
  </si>
  <si>
    <t>210800527RT1</t>
  </si>
  <si>
    <t>Vodič nn a vn CY 6 mm2 uložený volně včetně dodávky vodiče CY 6</t>
  </si>
  <si>
    <t>230032025R00</t>
  </si>
  <si>
    <t>Montáž spojka ISIFLO 32x32</t>
  </si>
  <si>
    <t>230032030R00</t>
  </si>
  <si>
    <t>Montáž spojů do PN 16, DN 100</t>
  </si>
  <si>
    <t>230220001R00</t>
  </si>
  <si>
    <t xml:space="preserve">Montáž zemní soupravy pro šoupátka, DN 13 6580 </t>
  </si>
  <si>
    <t>230032025R01</t>
  </si>
  <si>
    <t>Montáž šroubení ISIFLO 32X1´´</t>
  </si>
  <si>
    <t>Vlastní</t>
  </si>
  <si>
    <t>42200750R1</t>
  </si>
  <si>
    <t>HAWLE poklop uliční šoupátkový pro šoupě DN 5/4" - voda</t>
  </si>
  <si>
    <t>871251121RX1</t>
  </si>
  <si>
    <t>Montáž trubek polyetylenových bezvýkop d 110 mm</t>
  </si>
  <si>
    <t>891249111R02</t>
  </si>
  <si>
    <t>Montáž navrtávacích pasů DN 32</t>
  </si>
  <si>
    <t>286134216R</t>
  </si>
  <si>
    <t>Trubka tlaková Návin RC 2 SDR 11 d 110</t>
  </si>
  <si>
    <t>SPCM</t>
  </si>
  <si>
    <t>Specifikace</t>
  </si>
  <si>
    <t>POL3_</t>
  </si>
  <si>
    <t>28613780R</t>
  </si>
  <si>
    <t>Trubka tlaková PE HD (PE100) d 32 x 3,0 mm PN 16</t>
  </si>
  <si>
    <t>28650102R</t>
  </si>
  <si>
    <t>Spojka pro vodovodní potrubí DN 100  synoflex hrdlo-hrdlo</t>
  </si>
  <si>
    <t>28653070.AR</t>
  </si>
  <si>
    <t>Šroubení ISIFLO T-110 D 32x1"</t>
  </si>
  <si>
    <t>28653155.AR</t>
  </si>
  <si>
    <t>Spojka ISIFLO T-101  D32 x 32</t>
  </si>
  <si>
    <t>42200750R</t>
  </si>
  <si>
    <t>HAWLE poklop uliční šoupátkový pro šoupě DN 100  - voda</t>
  </si>
  <si>
    <t>42228110R</t>
  </si>
  <si>
    <t>HAWLE šoupátko 2500 DN 5/4" pro dom.přípojky -voda</t>
  </si>
  <si>
    <t>42228312R</t>
  </si>
  <si>
    <t>HAWLE šoupátko 4000E2 DN 100 přírubové, voda</t>
  </si>
  <si>
    <t>42273330R</t>
  </si>
  <si>
    <t>Pas navrtávací DN 32 5250  110- 5/4"</t>
  </si>
  <si>
    <t>42291510R</t>
  </si>
  <si>
    <t>Deska podkladová AVK pod poklopy 7.2.10</t>
  </si>
  <si>
    <t>42293140R</t>
  </si>
  <si>
    <t>HAWLE souprava zemní č. 9601-voda, L=1,3-1,8 m pro domovní šoupátka</t>
  </si>
  <si>
    <t>42293250R</t>
  </si>
  <si>
    <t>HAWLE souprava zemní 9500E2 DN50 -100, 1,3-1,8m voda + plyn</t>
  </si>
  <si>
    <t>460010023RT2</t>
  </si>
  <si>
    <t>Vytýčení kabelové trasy ve volném terénu délka trasy do 500 m</t>
  </si>
  <si>
    <t>km</t>
  </si>
  <si>
    <t>Vyjádření správců sítí</t>
  </si>
  <si>
    <t>kpl</t>
  </si>
  <si>
    <t>2</t>
  </si>
  <si>
    <t>Dopravně inženýrské opatření vč. dopravního značení</t>
  </si>
  <si>
    <t>3</t>
  </si>
  <si>
    <t xml:space="preserve">Geodetické zaměření skutečného provedení </t>
  </si>
  <si>
    <t>4</t>
  </si>
  <si>
    <t>Projektová dokumentace skutečného provedení</t>
  </si>
  <si>
    <t>END</t>
  </si>
  <si>
    <t>Obec Roudná</t>
  </si>
  <si>
    <t>Roudná 46</t>
  </si>
  <si>
    <t>392 01 Soběslav</t>
  </si>
  <si>
    <t>00252816</t>
  </si>
  <si>
    <t>CZ00252816</t>
  </si>
  <si>
    <t>Roudná - obnova vodovodu I.úsek - hlavní ulice k 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</si>
</sst>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49" fontId="0" fillId="0" borderId="0" xfId="0" applyNumberFormat="1"/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5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15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5" fillId="0" borderId="39" xfId="0" applyFont="1" applyBorder="1" applyAlignment="1">
      <alignment vertical="top"/>
    </xf>
    <xf numFmtId="49" fontId="15" fillId="0" borderId="40" xfId="0" applyNumberFormat="1" applyFont="1" applyBorder="1" applyAlignment="1">
      <alignment vertical="top"/>
    </xf>
    <xf numFmtId="0" fontId="15" fillId="0" borderId="40" xfId="0" applyFont="1" applyBorder="1" applyAlignment="1">
      <alignment horizontal="center" vertical="top" shrinkToFit="1"/>
    </xf>
    <xf numFmtId="164" fontId="15" fillId="0" borderId="40" xfId="0" applyNumberFormat="1" applyFont="1" applyBorder="1" applyAlignment="1">
      <alignment vertical="top" shrinkToFit="1"/>
    </xf>
    <xf numFmtId="4" fontId="15" fillId="0" borderId="40" xfId="0" applyNumberFormat="1" applyFont="1" applyBorder="1" applyAlignment="1">
      <alignment vertical="top" shrinkToFit="1"/>
    </xf>
    <xf numFmtId="4" fontId="15" fillId="0" borderId="41" xfId="0" applyNumberFormat="1" applyFont="1" applyBorder="1" applyAlignment="1">
      <alignment vertical="top" shrinkToFit="1"/>
    </xf>
    <xf numFmtId="0" fontId="15" fillId="0" borderId="42" xfId="0" applyFont="1" applyBorder="1" applyAlignment="1">
      <alignment vertical="top"/>
    </xf>
    <xf numFmtId="49" fontId="15" fillId="0" borderId="43" xfId="0" applyNumberFormat="1" applyFont="1" applyBorder="1" applyAlignment="1">
      <alignment vertical="top"/>
    </xf>
    <xf numFmtId="0" fontId="15" fillId="0" borderId="43" xfId="0" applyFont="1" applyBorder="1" applyAlignment="1">
      <alignment horizontal="center" vertical="top" shrinkToFit="1"/>
    </xf>
    <xf numFmtId="164" fontId="15" fillId="0" borderId="43" xfId="0" applyNumberFormat="1" applyFont="1" applyBorder="1" applyAlignment="1">
      <alignment vertical="top" shrinkToFit="1"/>
    </xf>
    <xf numFmtId="4" fontId="15" fillId="0" borderId="43" xfId="0" applyNumberFormat="1" applyFont="1" applyBorder="1" applyAlignment="1">
      <alignment vertical="top" shrinkToFit="1"/>
    </xf>
    <xf numFmtId="4" fontId="15" fillId="0" borderId="44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5" fillId="0" borderId="43" xfId="0" applyNumberFormat="1" applyFont="1" applyBorder="1" applyAlignment="1">
      <alignment horizontal="left" vertical="top" wrapText="1"/>
    </xf>
    <xf numFmtId="49" fontId="15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0" borderId="18" xfId="0" applyFont="1" applyBorder="1" applyAlignment="1">
      <alignment horizontal="left" vertical="center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95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58" t="s">
        <v>41</v>
      </c>
      <c r="B2" s="158"/>
      <c r="C2" s="158"/>
      <c r="D2" s="158"/>
      <c r="E2" s="158"/>
      <c r="F2" s="158"/>
      <c r="G2" s="158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5"/>
  <sheetViews>
    <sheetView showGridLines="0" tabSelected="1" topLeftCell="B22" zoomScaleNormal="100" zoomScaleSheetLayoutView="75" workbookViewId="0">
      <selection activeCell="M25" sqref="M2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159" t="s">
        <v>4</v>
      </c>
      <c r="C1" s="160"/>
      <c r="D1" s="160"/>
      <c r="E1" s="160"/>
      <c r="F1" s="160"/>
      <c r="G1" s="160"/>
      <c r="H1" s="160"/>
      <c r="I1" s="160"/>
      <c r="J1" s="161"/>
    </row>
    <row r="2" spans="1:15" ht="36" customHeight="1" x14ac:dyDescent="0.2">
      <c r="A2" s="2"/>
      <c r="B2" s="77" t="s">
        <v>24</v>
      </c>
      <c r="C2" s="78"/>
      <c r="D2" s="79"/>
      <c r="E2" s="168" t="s">
        <v>197</v>
      </c>
      <c r="F2" s="169"/>
      <c r="G2" s="169"/>
      <c r="H2" s="169"/>
      <c r="I2" s="169"/>
      <c r="J2" s="170"/>
      <c r="O2" s="1"/>
    </row>
    <row r="3" spans="1:15" ht="27" customHeight="1" x14ac:dyDescent="0.2">
      <c r="A3" s="2"/>
      <c r="B3" s="80" t="s">
        <v>45</v>
      </c>
      <c r="C3" s="78"/>
      <c r="D3" s="81" t="s">
        <v>43</v>
      </c>
      <c r="E3" s="171" t="s">
        <v>197</v>
      </c>
      <c r="F3" s="172"/>
      <c r="G3" s="172"/>
      <c r="H3" s="172"/>
      <c r="I3" s="172"/>
      <c r="J3" s="173"/>
    </row>
    <row r="4" spans="1:15" ht="23.25" customHeight="1" x14ac:dyDescent="0.2">
      <c r="A4" s="76">
        <v>3429725</v>
      </c>
      <c r="B4" s="82" t="s">
        <v>46</v>
      </c>
      <c r="C4" s="83"/>
      <c r="D4" s="84" t="s">
        <v>43</v>
      </c>
      <c r="E4" s="181" t="s">
        <v>197</v>
      </c>
      <c r="F4" s="182"/>
      <c r="G4" s="182"/>
      <c r="H4" s="182"/>
      <c r="I4" s="182"/>
      <c r="J4" s="183"/>
    </row>
    <row r="5" spans="1:15" ht="24" customHeight="1" x14ac:dyDescent="0.2">
      <c r="A5" s="2"/>
      <c r="B5" s="31" t="s">
        <v>23</v>
      </c>
      <c r="D5" s="186" t="s">
        <v>192</v>
      </c>
      <c r="E5" s="187"/>
      <c r="F5" s="187"/>
      <c r="G5" s="187"/>
      <c r="H5" s="18" t="s">
        <v>42</v>
      </c>
      <c r="I5" s="157" t="s">
        <v>195</v>
      </c>
      <c r="J5" s="8"/>
    </row>
    <row r="6" spans="1:15" ht="15.75" customHeight="1" x14ac:dyDescent="0.2">
      <c r="A6" s="2"/>
      <c r="B6" s="28"/>
      <c r="C6" s="55"/>
      <c r="D6" s="188" t="s">
        <v>193</v>
      </c>
      <c r="E6" s="189"/>
      <c r="F6" s="189"/>
      <c r="G6" s="189"/>
      <c r="H6" s="18" t="s">
        <v>36</v>
      </c>
      <c r="I6" s="22" t="s">
        <v>196</v>
      </c>
      <c r="J6" s="8"/>
    </row>
    <row r="7" spans="1:15" ht="15.75" customHeight="1" x14ac:dyDescent="0.2">
      <c r="A7" s="2"/>
      <c r="B7" s="29"/>
      <c r="C7" s="56"/>
      <c r="D7" s="190" t="s">
        <v>194</v>
      </c>
      <c r="E7" s="191"/>
      <c r="F7" s="191"/>
      <c r="G7" s="191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75"/>
      <c r="E11" s="175"/>
      <c r="F11" s="175"/>
      <c r="G11" s="175"/>
      <c r="H11" s="18" t="s">
        <v>42</v>
      </c>
      <c r="I11" s="22"/>
      <c r="J11" s="8"/>
    </row>
    <row r="12" spans="1:15" ht="15.75" customHeight="1" x14ac:dyDescent="0.2">
      <c r="A12" s="2"/>
      <c r="B12" s="28"/>
      <c r="C12" s="55"/>
      <c r="D12" s="180"/>
      <c r="E12" s="180"/>
      <c r="F12" s="180"/>
      <c r="G12" s="180"/>
      <c r="H12" s="18" t="s">
        <v>36</v>
      </c>
      <c r="I12" s="22"/>
      <c r="J12" s="8"/>
    </row>
    <row r="13" spans="1:15" ht="15.75" customHeight="1" x14ac:dyDescent="0.2">
      <c r="A13" s="2"/>
      <c r="B13" s="29"/>
      <c r="C13" s="56"/>
      <c r="D13" s="53"/>
      <c r="E13" s="184"/>
      <c r="F13" s="185"/>
      <c r="G13" s="185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174"/>
      <c r="F15" s="174"/>
      <c r="G15" s="176"/>
      <c r="H15" s="176"/>
      <c r="I15" s="176" t="s">
        <v>31</v>
      </c>
      <c r="J15" s="177"/>
    </row>
    <row r="16" spans="1:15" ht="23.25" customHeight="1" x14ac:dyDescent="0.2">
      <c r="A16" s="120" t="s">
        <v>26</v>
      </c>
      <c r="B16" s="38" t="s">
        <v>26</v>
      </c>
      <c r="C16" s="62"/>
      <c r="D16" s="63"/>
      <c r="E16" s="165"/>
      <c r="F16" s="166"/>
      <c r="G16" s="165"/>
      <c r="H16" s="166"/>
      <c r="I16" s="165">
        <f>'1 1 Pol'!G8+'1 1 Pol'!G24</f>
        <v>0</v>
      </c>
      <c r="J16" s="167"/>
    </row>
    <row r="17" spans="1:10" ht="23.25" customHeight="1" x14ac:dyDescent="0.2">
      <c r="A17" s="120" t="s">
        <v>27</v>
      </c>
      <c r="B17" s="38" t="s">
        <v>27</v>
      </c>
      <c r="C17" s="62"/>
      <c r="D17" s="63"/>
      <c r="E17" s="165"/>
      <c r="F17" s="166"/>
      <c r="G17" s="165"/>
      <c r="H17" s="166"/>
      <c r="I17" s="165">
        <v>0</v>
      </c>
      <c r="J17" s="167"/>
    </row>
    <row r="18" spans="1:10" ht="23.25" customHeight="1" x14ac:dyDescent="0.2">
      <c r="A18" s="120" t="s">
        <v>28</v>
      </c>
      <c r="B18" s="38" t="s">
        <v>28</v>
      </c>
      <c r="C18" s="62"/>
      <c r="D18" s="63"/>
      <c r="E18" s="165"/>
      <c r="F18" s="166"/>
      <c r="G18" s="165"/>
      <c r="H18" s="166"/>
      <c r="I18" s="165">
        <v>0</v>
      </c>
      <c r="J18" s="167"/>
    </row>
    <row r="19" spans="1:10" ht="23.25" customHeight="1" x14ac:dyDescent="0.2">
      <c r="A19" s="120" t="s">
        <v>53</v>
      </c>
      <c r="B19" s="38" t="s">
        <v>29</v>
      </c>
      <c r="C19" s="62"/>
      <c r="D19" s="63"/>
      <c r="E19" s="165"/>
      <c r="F19" s="166"/>
      <c r="G19" s="165"/>
      <c r="H19" s="166"/>
      <c r="I19" s="165">
        <f>'1 1 Pol'!G52</f>
        <v>0</v>
      </c>
      <c r="J19" s="167"/>
    </row>
    <row r="20" spans="1:10" ht="23.25" customHeight="1" x14ac:dyDescent="0.2">
      <c r="A20" s="120" t="s">
        <v>54</v>
      </c>
      <c r="B20" s="38" t="s">
        <v>30</v>
      </c>
      <c r="C20" s="62"/>
      <c r="D20" s="63"/>
      <c r="E20" s="165"/>
      <c r="F20" s="166"/>
      <c r="G20" s="165"/>
      <c r="H20" s="166"/>
      <c r="I20" s="165">
        <v>0</v>
      </c>
      <c r="J20" s="167"/>
    </row>
    <row r="21" spans="1:10" ht="23.25" customHeight="1" x14ac:dyDescent="0.2">
      <c r="A21" s="2"/>
      <c r="B21" s="48" t="s">
        <v>31</v>
      </c>
      <c r="C21" s="64"/>
      <c r="D21" s="65"/>
      <c r="E21" s="178"/>
      <c r="F21" s="179"/>
      <c r="G21" s="178"/>
      <c r="H21" s="179"/>
      <c r="I21" s="178">
        <f>SUM(I16:J20)</f>
        <v>0</v>
      </c>
      <c r="J21" s="197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195">
        <v>0</v>
      </c>
      <c r="H23" s="196"/>
      <c r="I23" s="196"/>
      <c r="J23" s="40" t="str">
        <f t="shared" ref="J23:J28" si="0">Mena</f>
        <v>CZK</v>
      </c>
    </row>
    <row r="24" spans="1:10" ht="23.25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193">
        <v>0</v>
      </c>
      <c r="H24" s="194"/>
      <c r="I24" s="194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195">
        <f>I21</f>
        <v>0</v>
      </c>
      <c r="H25" s="196"/>
      <c r="I25" s="196"/>
      <c r="J25" s="40" t="str">
        <f t="shared" si="0"/>
        <v>CZK</v>
      </c>
    </row>
    <row r="26" spans="1:10" ht="23.25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162">
        <f>CenaCelkem-ZakladDPHZakl</f>
        <v>0</v>
      </c>
      <c r="H26" s="163"/>
      <c r="I26" s="163"/>
      <c r="J26" s="37" t="str">
        <f t="shared" si="0"/>
        <v>CZK</v>
      </c>
    </row>
    <row r="27" spans="1:10" ht="23.25" customHeight="1" thickBot="1" x14ac:dyDescent="0.25">
      <c r="A27" s="2"/>
      <c r="B27" s="31" t="s">
        <v>5</v>
      </c>
      <c r="C27" s="70"/>
      <c r="D27" s="71"/>
      <c r="E27" s="70"/>
      <c r="F27" s="16"/>
      <c r="G27" s="164">
        <v>0</v>
      </c>
      <c r="H27" s="164"/>
      <c r="I27" s="164"/>
      <c r="J27" s="41" t="str">
        <f t="shared" si="0"/>
        <v>CZK</v>
      </c>
    </row>
    <row r="28" spans="1:10" ht="27.75" hidden="1" customHeight="1" thickBot="1" x14ac:dyDescent="0.25">
      <c r="A28" s="2"/>
      <c r="B28" s="111" t="s">
        <v>25</v>
      </c>
      <c r="C28" s="112"/>
      <c r="D28" s="112"/>
      <c r="E28" s="113"/>
      <c r="F28" s="114"/>
      <c r="G28" s="198">
        <v>242180.01</v>
      </c>
      <c r="H28" s="199"/>
      <c r="I28" s="199"/>
      <c r="J28" s="115" t="str">
        <f t="shared" si="0"/>
        <v>CZK</v>
      </c>
    </row>
    <row r="29" spans="1:10" ht="27.75" customHeight="1" thickBot="1" x14ac:dyDescent="0.25">
      <c r="A29" s="2"/>
      <c r="B29" s="111" t="s">
        <v>37</v>
      </c>
      <c r="C29" s="116"/>
      <c r="D29" s="116"/>
      <c r="E29" s="116"/>
      <c r="F29" s="117"/>
      <c r="G29" s="198">
        <f>1.21*ZakladDPHZakl</f>
        <v>0</v>
      </c>
      <c r="H29" s="198"/>
      <c r="I29" s="198"/>
      <c r="J29" s="118" t="s">
        <v>49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0"/>
      <c r="E34" s="201"/>
      <c r="G34" s="202"/>
      <c r="H34" s="203"/>
      <c r="I34" s="203"/>
      <c r="J34" s="25"/>
    </row>
    <row r="35" spans="1:10" ht="12.75" customHeight="1" x14ac:dyDescent="0.2">
      <c r="A35" s="2"/>
      <c r="B35" s="2"/>
      <c r="D35" s="192" t="s">
        <v>2</v>
      </c>
      <c r="E35" s="19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hidden="1" customHeight="1" x14ac:dyDescent="0.2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47</v>
      </c>
      <c r="C39" s="204"/>
      <c r="D39" s="204"/>
      <c r="E39" s="204"/>
      <c r="F39" s="98">
        <v>0</v>
      </c>
      <c r="G39" s="99">
        <v>242180.01</v>
      </c>
      <c r="H39" s="100">
        <v>50857.8</v>
      </c>
      <c r="I39" s="100">
        <v>293037.81</v>
      </c>
      <c r="J39" s="101">
        <f>IF(CenaCelkemVypocet=0,"",I39/CenaCelkemVypocet*100)</f>
        <v>100</v>
      </c>
    </row>
    <row r="40" spans="1:10" ht="25.5" hidden="1" customHeight="1" x14ac:dyDescent="0.2">
      <c r="A40" s="87">
        <v>2</v>
      </c>
      <c r="B40" s="102" t="s">
        <v>43</v>
      </c>
      <c r="C40" s="205" t="s">
        <v>44</v>
      </c>
      <c r="D40" s="205"/>
      <c r="E40" s="205"/>
      <c r="F40" s="103">
        <v>0</v>
      </c>
      <c r="G40" s="104">
        <v>242180.01</v>
      </c>
      <c r="H40" s="104">
        <v>50857.8</v>
      </c>
      <c r="I40" s="104">
        <v>293037.81</v>
      </c>
      <c r="J40" s="105">
        <f>IF(CenaCelkemVypocet=0,"",I40/CenaCelkemVypocet*100)</f>
        <v>100</v>
      </c>
    </row>
    <row r="41" spans="1:10" ht="25.5" hidden="1" customHeight="1" x14ac:dyDescent="0.2">
      <c r="A41" s="87">
        <v>3</v>
      </c>
      <c r="B41" s="106" t="s">
        <v>43</v>
      </c>
      <c r="C41" s="204" t="s">
        <v>44</v>
      </c>
      <c r="D41" s="204"/>
      <c r="E41" s="204"/>
      <c r="F41" s="107">
        <v>0</v>
      </c>
      <c r="G41" s="100">
        <v>242180.01</v>
      </c>
      <c r="H41" s="100">
        <v>50857.8</v>
      </c>
      <c r="I41" s="100">
        <v>293037.81</v>
      </c>
      <c r="J41" s="101">
        <f>IF(CenaCelkemVypocet=0,"",I41/CenaCelkemVypocet*100)</f>
        <v>100</v>
      </c>
    </row>
    <row r="42" spans="1:10" ht="25.5" hidden="1" customHeight="1" x14ac:dyDescent="0.2">
      <c r="A42" s="87"/>
      <c r="B42" s="206" t="s">
        <v>48</v>
      </c>
      <c r="C42" s="207"/>
      <c r="D42" s="207"/>
      <c r="E42" s="208"/>
      <c r="F42" s="108">
        <f>SUMIF(A39:A41,"=1",F39:F41)</f>
        <v>0</v>
      </c>
      <c r="G42" s="109">
        <f>SUMIF(A39:A41,"=1",G39:G41)</f>
        <v>242180.01</v>
      </c>
      <c r="H42" s="109">
        <f>SUMIF(A39:A41,"=1",H39:H41)</f>
        <v>50857.8</v>
      </c>
      <c r="I42" s="109">
        <f>SUMIF(A39:A41,"=1",I39:I41)</f>
        <v>293037.81</v>
      </c>
      <c r="J42" s="110">
        <f>SUMIF(A39:A41,"=1",J39:J41)</f>
        <v>100</v>
      </c>
    </row>
    <row r="46" spans="1:10" x14ac:dyDescent="0.2">
      <c r="C46"/>
      <c r="D46"/>
      <c r="E46"/>
    </row>
    <row r="47" spans="1:10" x14ac:dyDescent="0.2">
      <c r="C47"/>
      <c r="D47"/>
      <c r="E47"/>
    </row>
    <row r="48" spans="1:10" ht="25.5" customHeight="1" x14ac:dyDescent="0.2">
      <c r="C48"/>
      <c r="D48"/>
      <c r="E48"/>
    </row>
    <row r="49" spans="3:10" ht="36.75" customHeight="1" x14ac:dyDescent="0.2">
      <c r="C49"/>
      <c r="D49"/>
      <c r="E49"/>
    </row>
    <row r="50" spans="3:10" ht="36.75" customHeight="1" x14ac:dyDescent="0.2">
      <c r="C50"/>
      <c r="D50"/>
      <c r="E50"/>
    </row>
    <row r="51" spans="3:10" ht="36.75" customHeight="1" x14ac:dyDescent="0.2">
      <c r="C51"/>
      <c r="D51"/>
      <c r="E51"/>
    </row>
    <row r="52" spans="3:10" ht="25.5" customHeight="1" x14ac:dyDescent="0.2">
      <c r="C52"/>
      <c r="D52"/>
      <c r="E52"/>
    </row>
    <row r="53" spans="3:10" x14ac:dyDescent="0.2">
      <c r="C53"/>
      <c r="D53"/>
      <c r="E53"/>
    </row>
    <row r="54" spans="3:10" x14ac:dyDescent="0.2">
      <c r="C54"/>
      <c r="D54"/>
      <c r="E54"/>
    </row>
    <row r="55" spans="3:10" x14ac:dyDescent="0.2">
      <c r="F55" s="85"/>
      <c r="G55" s="85"/>
      <c r="H55" s="85"/>
      <c r="I55" s="85"/>
      <c r="J55" s="8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C39:E39"/>
    <mergeCell ref="C40:E40"/>
    <mergeCell ref="C41:E41"/>
    <mergeCell ref="B42:E4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D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/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09" t="s">
        <v>7</v>
      </c>
      <c r="B1" s="209"/>
      <c r="C1" s="210"/>
      <c r="D1" s="209"/>
      <c r="E1" s="209"/>
      <c r="F1" s="209"/>
      <c r="G1" s="209"/>
    </row>
    <row r="2" spans="1:7" ht="24.95" customHeight="1" x14ac:dyDescent="0.2">
      <c r="A2" s="50" t="s">
        <v>8</v>
      </c>
      <c r="B2" s="49"/>
      <c r="C2" s="211"/>
      <c r="D2" s="211"/>
      <c r="E2" s="211"/>
      <c r="F2" s="211"/>
      <c r="G2" s="212"/>
    </row>
    <row r="3" spans="1:7" ht="24.95" customHeight="1" x14ac:dyDescent="0.2">
      <c r="A3" s="50" t="s">
        <v>9</v>
      </c>
      <c r="B3" s="49"/>
      <c r="C3" s="211"/>
      <c r="D3" s="211"/>
      <c r="E3" s="211"/>
      <c r="F3" s="211"/>
      <c r="G3" s="212"/>
    </row>
    <row r="4" spans="1:7" ht="24.95" customHeight="1" x14ac:dyDescent="0.2">
      <c r="A4" s="50" t="s">
        <v>10</v>
      </c>
      <c r="B4" s="49"/>
      <c r="C4" s="211"/>
      <c r="D4" s="211"/>
      <c r="E4" s="211"/>
      <c r="F4" s="211"/>
      <c r="G4" s="212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C7F6-4808-436F-8176-1BEBDE70BEDE}">
  <sheetPr>
    <outlinePr summaryBelow="0"/>
  </sheetPr>
  <dimension ref="A1:BH4998"/>
  <sheetViews>
    <sheetView workbookViewId="0">
      <pane ySplit="7" topLeftCell="A20" activePane="bottomLeft" state="frozen"/>
      <selection pane="bottomLeft" activeCell="F55" sqref="F55"/>
    </sheetView>
  </sheetViews>
  <sheetFormatPr defaultRowHeight="12.75" outlineLevelRow="1" x14ac:dyDescent="0.2"/>
  <cols>
    <col min="1" max="1" width="3.42578125" customWidth="1"/>
    <col min="2" max="2" width="12.7109375" style="119" customWidth="1"/>
    <col min="3" max="3" width="38.28515625" style="119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13" t="s">
        <v>7</v>
      </c>
      <c r="B1" s="213"/>
      <c r="C1" s="213"/>
      <c r="D1" s="213"/>
      <c r="E1" s="213"/>
      <c r="F1" s="213"/>
      <c r="G1" s="213"/>
      <c r="AG1" t="s">
        <v>55</v>
      </c>
    </row>
    <row r="2" spans="1:60" ht="25.15" customHeight="1" x14ac:dyDescent="0.2">
      <c r="A2" s="121" t="s">
        <v>8</v>
      </c>
      <c r="B2" s="49"/>
      <c r="C2" s="214" t="s">
        <v>197</v>
      </c>
      <c r="D2" s="215"/>
      <c r="E2" s="215"/>
      <c r="F2" s="215"/>
      <c r="G2" s="216"/>
      <c r="AG2" t="s">
        <v>56</v>
      </c>
    </row>
    <row r="3" spans="1:60" ht="25.15" customHeight="1" x14ac:dyDescent="0.2">
      <c r="A3" s="121" t="s">
        <v>9</v>
      </c>
      <c r="B3" s="49" t="s">
        <v>43</v>
      </c>
      <c r="C3" s="214" t="s">
        <v>197</v>
      </c>
      <c r="D3" s="215"/>
      <c r="E3" s="215"/>
      <c r="F3" s="215"/>
      <c r="G3" s="216"/>
      <c r="AC3" s="119" t="s">
        <v>56</v>
      </c>
      <c r="AG3" t="s">
        <v>57</v>
      </c>
    </row>
    <row r="4" spans="1:60" ht="25.15" customHeight="1" x14ac:dyDescent="0.2">
      <c r="A4" s="122" t="s">
        <v>10</v>
      </c>
      <c r="B4" s="123" t="s">
        <v>43</v>
      </c>
      <c r="C4" s="217" t="s">
        <v>197</v>
      </c>
      <c r="D4" s="218"/>
      <c r="E4" s="218"/>
      <c r="F4" s="218"/>
      <c r="G4" s="219"/>
      <c r="AG4" t="s">
        <v>58</v>
      </c>
    </row>
    <row r="5" spans="1:60" x14ac:dyDescent="0.2">
      <c r="D5" s="10"/>
    </row>
    <row r="6" spans="1:60" ht="38.25" x14ac:dyDescent="0.2">
      <c r="A6" s="125" t="s">
        <v>59</v>
      </c>
      <c r="B6" s="127" t="s">
        <v>60</v>
      </c>
      <c r="C6" s="127" t="s">
        <v>61</v>
      </c>
      <c r="D6" s="126" t="s">
        <v>62</v>
      </c>
      <c r="E6" s="125" t="s">
        <v>63</v>
      </c>
      <c r="F6" s="124" t="s">
        <v>64</v>
      </c>
      <c r="G6" s="125" t="s">
        <v>31</v>
      </c>
      <c r="H6" s="128" t="s">
        <v>32</v>
      </c>
      <c r="I6" s="128" t="s">
        <v>65</v>
      </c>
      <c r="J6" s="128" t="s">
        <v>33</v>
      </c>
      <c r="K6" s="128" t="s">
        <v>66</v>
      </c>
      <c r="L6" s="128" t="s">
        <v>67</v>
      </c>
      <c r="M6" s="128" t="s">
        <v>68</v>
      </c>
      <c r="N6" s="128" t="s">
        <v>69</v>
      </c>
      <c r="O6" s="128" t="s">
        <v>70</v>
      </c>
      <c r="P6" s="128" t="s">
        <v>71</v>
      </c>
      <c r="Q6" s="128" t="s">
        <v>72</v>
      </c>
      <c r="R6" s="128" t="s">
        <v>73</v>
      </c>
      <c r="S6" s="128" t="s">
        <v>74</v>
      </c>
      <c r="T6" s="128" t="s">
        <v>75</v>
      </c>
      <c r="U6" s="128" t="s">
        <v>76</v>
      </c>
      <c r="V6" s="128" t="s">
        <v>77</v>
      </c>
      <c r="W6" s="128" t="s">
        <v>78</v>
      </c>
      <c r="X6" s="128" t="s">
        <v>79</v>
      </c>
    </row>
    <row r="7" spans="1:60" hidden="1" x14ac:dyDescent="0.2">
      <c r="A7" s="3"/>
      <c r="B7" s="4"/>
      <c r="C7" s="4"/>
      <c r="D7" s="6"/>
      <c r="E7" s="130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</row>
    <row r="8" spans="1:60" x14ac:dyDescent="0.2">
      <c r="A8" s="134" t="s">
        <v>80</v>
      </c>
      <c r="B8" s="135" t="s">
        <v>43</v>
      </c>
      <c r="C8" s="152" t="s">
        <v>50</v>
      </c>
      <c r="D8" s="136"/>
      <c r="E8" s="137"/>
      <c r="F8" s="138"/>
      <c r="G8" s="139">
        <f>SUMIF(AG9:AG23,"&lt;&gt;NOR",G9:G23)</f>
        <v>0</v>
      </c>
      <c r="H8" s="133"/>
      <c r="I8" s="133">
        <f>SUM(I9:I23)</f>
        <v>1333.54</v>
      </c>
      <c r="J8" s="133"/>
      <c r="K8" s="133">
        <f>SUM(K9:K23)</f>
        <v>46551.689999999988</v>
      </c>
      <c r="L8" s="133"/>
      <c r="M8" s="133">
        <f>SUM(M9:M23)</f>
        <v>0</v>
      </c>
      <c r="N8" s="133"/>
      <c r="O8" s="133">
        <f>SUM(O9:O23)</f>
        <v>1.4100000000000001</v>
      </c>
      <c r="P8" s="133"/>
      <c r="Q8" s="133">
        <f>SUM(Q9:Q23)</f>
        <v>0</v>
      </c>
      <c r="R8" s="133"/>
      <c r="S8" s="133"/>
      <c r="T8" s="133"/>
      <c r="U8" s="133"/>
      <c r="V8" s="133">
        <f>SUM(V9:V23)</f>
        <v>92.910000000000011</v>
      </c>
      <c r="W8" s="133"/>
      <c r="X8" s="133"/>
      <c r="AG8" t="s">
        <v>81</v>
      </c>
    </row>
    <row r="9" spans="1:60" outlineLevel="1" x14ac:dyDescent="0.2">
      <c r="A9" s="146">
        <v>1</v>
      </c>
      <c r="B9" s="147" t="s">
        <v>82</v>
      </c>
      <c r="C9" s="153" t="s">
        <v>83</v>
      </c>
      <c r="D9" s="148" t="s">
        <v>84</v>
      </c>
      <c r="E9" s="149">
        <v>16</v>
      </c>
      <c r="F9" s="150">
        <v>0</v>
      </c>
      <c r="G9" s="151">
        <f t="shared" ref="G9:G23" si="0">ROUND(E9*F9,2)</f>
        <v>0</v>
      </c>
      <c r="H9" s="132">
        <v>0</v>
      </c>
      <c r="I9" s="132">
        <f t="shared" ref="I9:I23" si="1">ROUND(E9*H9,2)</f>
        <v>0</v>
      </c>
      <c r="J9" s="132">
        <v>102.5</v>
      </c>
      <c r="K9" s="132">
        <f t="shared" ref="K9:K23" si="2">ROUND(E9*J9,2)</f>
        <v>1640</v>
      </c>
      <c r="L9" s="132">
        <v>21</v>
      </c>
      <c r="M9" s="132">
        <f t="shared" ref="M9:M23" si="3">G9*(1+L9/100)</f>
        <v>0</v>
      </c>
      <c r="N9" s="132">
        <v>0</v>
      </c>
      <c r="O9" s="132">
        <f t="shared" ref="O9:O23" si="4">ROUND(E9*N9,2)</f>
        <v>0</v>
      </c>
      <c r="P9" s="132">
        <v>0</v>
      </c>
      <c r="Q9" s="132">
        <f t="shared" ref="Q9:Q23" si="5">ROUND(E9*P9,2)</f>
        <v>0</v>
      </c>
      <c r="R9" s="132"/>
      <c r="S9" s="132" t="s">
        <v>85</v>
      </c>
      <c r="T9" s="132" t="s">
        <v>85</v>
      </c>
      <c r="U9" s="132">
        <v>0.2</v>
      </c>
      <c r="V9" s="132">
        <f t="shared" ref="V9:V23" si="6">ROUND(E9*U9,2)</f>
        <v>3.2</v>
      </c>
      <c r="W9" s="132"/>
      <c r="X9" s="132" t="s">
        <v>86</v>
      </c>
      <c r="Y9" s="129"/>
      <c r="Z9" s="129"/>
      <c r="AA9" s="129"/>
      <c r="AB9" s="129"/>
      <c r="AC9" s="129"/>
      <c r="AD9" s="129"/>
      <c r="AE9" s="129"/>
      <c r="AF9" s="129"/>
      <c r="AG9" s="129" t="s">
        <v>87</v>
      </c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</row>
    <row r="10" spans="1:60" outlineLevel="1" x14ac:dyDescent="0.2">
      <c r="A10" s="146">
        <v>2</v>
      </c>
      <c r="B10" s="147" t="s">
        <v>88</v>
      </c>
      <c r="C10" s="153" t="s">
        <v>89</v>
      </c>
      <c r="D10" s="148" t="s">
        <v>90</v>
      </c>
      <c r="E10" s="149">
        <v>1.2</v>
      </c>
      <c r="F10" s="150">
        <v>0</v>
      </c>
      <c r="G10" s="151">
        <f t="shared" si="0"/>
        <v>0</v>
      </c>
      <c r="H10" s="132">
        <v>0</v>
      </c>
      <c r="I10" s="132">
        <f t="shared" si="1"/>
        <v>0</v>
      </c>
      <c r="J10" s="132">
        <v>74.099999999999994</v>
      </c>
      <c r="K10" s="132">
        <f t="shared" si="2"/>
        <v>88.92</v>
      </c>
      <c r="L10" s="132">
        <v>21</v>
      </c>
      <c r="M10" s="132">
        <f t="shared" si="3"/>
        <v>0</v>
      </c>
      <c r="N10" s="132">
        <v>0</v>
      </c>
      <c r="O10" s="132">
        <f t="shared" si="4"/>
        <v>0</v>
      </c>
      <c r="P10" s="132">
        <v>0</v>
      </c>
      <c r="Q10" s="132">
        <f t="shared" si="5"/>
        <v>0</v>
      </c>
      <c r="R10" s="132"/>
      <c r="S10" s="132" t="s">
        <v>85</v>
      </c>
      <c r="T10" s="132" t="s">
        <v>85</v>
      </c>
      <c r="U10" s="132">
        <v>9.7000000000000003E-2</v>
      </c>
      <c r="V10" s="132">
        <f t="shared" si="6"/>
        <v>0.12</v>
      </c>
      <c r="W10" s="132"/>
      <c r="X10" s="132" t="s">
        <v>86</v>
      </c>
      <c r="Y10" s="129"/>
      <c r="Z10" s="129"/>
      <c r="AA10" s="129"/>
      <c r="AB10" s="129"/>
      <c r="AC10" s="129"/>
      <c r="AD10" s="129"/>
      <c r="AE10" s="129"/>
      <c r="AF10" s="129"/>
      <c r="AG10" s="129" t="s">
        <v>87</v>
      </c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</row>
    <row r="11" spans="1:60" outlineLevel="1" x14ac:dyDescent="0.2">
      <c r="A11" s="146">
        <v>3</v>
      </c>
      <c r="B11" s="147" t="s">
        <v>91</v>
      </c>
      <c r="C11" s="153" t="s">
        <v>92</v>
      </c>
      <c r="D11" s="148" t="s">
        <v>90</v>
      </c>
      <c r="E11" s="149">
        <v>24</v>
      </c>
      <c r="F11" s="150">
        <v>0</v>
      </c>
      <c r="G11" s="151">
        <f t="shared" si="0"/>
        <v>0</v>
      </c>
      <c r="H11" s="132">
        <v>0</v>
      </c>
      <c r="I11" s="132">
        <f t="shared" si="1"/>
        <v>0</v>
      </c>
      <c r="J11" s="132">
        <v>934</v>
      </c>
      <c r="K11" s="132">
        <f t="shared" si="2"/>
        <v>22416</v>
      </c>
      <c r="L11" s="132">
        <v>21</v>
      </c>
      <c r="M11" s="132">
        <f t="shared" si="3"/>
        <v>0</v>
      </c>
      <c r="N11" s="132">
        <v>0</v>
      </c>
      <c r="O11" s="132">
        <f t="shared" si="4"/>
        <v>0</v>
      </c>
      <c r="P11" s="132">
        <v>0</v>
      </c>
      <c r="Q11" s="132">
        <f t="shared" si="5"/>
        <v>0</v>
      </c>
      <c r="R11" s="132"/>
      <c r="S11" s="132" t="s">
        <v>85</v>
      </c>
      <c r="T11" s="132" t="s">
        <v>85</v>
      </c>
      <c r="U11" s="132">
        <v>2.2490000000000001</v>
      </c>
      <c r="V11" s="132">
        <f t="shared" si="6"/>
        <v>53.98</v>
      </c>
      <c r="W11" s="132"/>
      <c r="X11" s="132" t="s">
        <v>86</v>
      </c>
      <c r="Y11" s="129"/>
      <c r="Z11" s="129"/>
      <c r="AA11" s="129"/>
      <c r="AB11" s="129"/>
      <c r="AC11" s="129"/>
      <c r="AD11" s="129"/>
      <c r="AE11" s="129"/>
      <c r="AF11" s="129"/>
      <c r="AG11" s="129" t="s">
        <v>87</v>
      </c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</row>
    <row r="12" spans="1:60" outlineLevel="1" x14ac:dyDescent="0.2">
      <c r="A12" s="146">
        <v>4</v>
      </c>
      <c r="B12" s="147" t="s">
        <v>93</v>
      </c>
      <c r="C12" s="153" t="s">
        <v>94</v>
      </c>
      <c r="D12" s="148" t="s">
        <v>95</v>
      </c>
      <c r="E12" s="149">
        <v>48</v>
      </c>
      <c r="F12" s="150">
        <v>0</v>
      </c>
      <c r="G12" s="151">
        <f t="shared" si="0"/>
        <v>0</v>
      </c>
      <c r="H12" s="132">
        <v>11.31</v>
      </c>
      <c r="I12" s="132">
        <f t="shared" si="1"/>
        <v>542.88</v>
      </c>
      <c r="J12" s="132">
        <v>114.19</v>
      </c>
      <c r="K12" s="132">
        <f t="shared" si="2"/>
        <v>5481.12</v>
      </c>
      <c r="L12" s="132">
        <v>21</v>
      </c>
      <c r="M12" s="132">
        <f t="shared" si="3"/>
        <v>0</v>
      </c>
      <c r="N12" s="132">
        <v>9.8999999999999999E-4</v>
      </c>
      <c r="O12" s="132">
        <f t="shared" si="4"/>
        <v>0.05</v>
      </c>
      <c r="P12" s="132">
        <v>0</v>
      </c>
      <c r="Q12" s="132">
        <f t="shared" si="5"/>
        <v>0</v>
      </c>
      <c r="R12" s="132"/>
      <c r="S12" s="132" t="s">
        <v>85</v>
      </c>
      <c r="T12" s="132" t="s">
        <v>85</v>
      </c>
      <c r="U12" s="132">
        <v>0.24</v>
      </c>
      <c r="V12" s="132">
        <f t="shared" si="6"/>
        <v>11.52</v>
      </c>
      <c r="W12" s="132"/>
      <c r="X12" s="132" t="s">
        <v>86</v>
      </c>
      <c r="Y12" s="129"/>
      <c r="Z12" s="129"/>
      <c r="AA12" s="129"/>
      <c r="AB12" s="129"/>
      <c r="AC12" s="129"/>
      <c r="AD12" s="129"/>
      <c r="AE12" s="129"/>
      <c r="AF12" s="129"/>
      <c r="AG12" s="129" t="s">
        <v>87</v>
      </c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</row>
    <row r="13" spans="1:60" outlineLevel="1" x14ac:dyDescent="0.2">
      <c r="A13" s="146">
        <v>5</v>
      </c>
      <c r="B13" s="147" t="s">
        <v>96</v>
      </c>
      <c r="C13" s="153" t="s">
        <v>97</v>
      </c>
      <c r="D13" s="148" t="s">
        <v>95</v>
      </c>
      <c r="E13" s="149">
        <v>48</v>
      </c>
      <c r="F13" s="150">
        <v>0</v>
      </c>
      <c r="G13" s="151">
        <f t="shared" si="0"/>
        <v>0</v>
      </c>
      <c r="H13" s="132">
        <v>0</v>
      </c>
      <c r="I13" s="132">
        <f t="shared" si="1"/>
        <v>0</v>
      </c>
      <c r="J13" s="132">
        <v>27</v>
      </c>
      <c r="K13" s="132">
        <f t="shared" si="2"/>
        <v>1296</v>
      </c>
      <c r="L13" s="132">
        <v>21</v>
      </c>
      <c r="M13" s="132">
        <f t="shared" si="3"/>
        <v>0</v>
      </c>
      <c r="N13" s="132">
        <v>0</v>
      </c>
      <c r="O13" s="132">
        <f t="shared" si="4"/>
        <v>0</v>
      </c>
      <c r="P13" s="132">
        <v>0</v>
      </c>
      <c r="Q13" s="132">
        <f t="shared" si="5"/>
        <v>0</v>
      </c>
      <c r="R13" s="132"/>
      <c r="S13" s="132" t="s">
        <v>85</v>
      </c>
      <c r="T13" s="132" t="s">
        <v>85</v>
      </c>
      <c r="U13" s="132">
        <v>7.0000000000000007E-2</v>
      </c>
      <c r="V13" s="132">
        <f t="shared" si="6"/>
        <v>3.36</v>
      </c>
      <c r="W13" s="132"/>
      <c r="X13" s="132" t="s">
        <v>86</v>
      </c>
      <c r="Y13" s="129"/>
      <c r="Z13" s="129"/>
      <c r="AA13" s="129"/>
      <c r="AB13" s="129"/>
      <c r="AC13" s="129"/>
      <c r="AD13" s="129"/>
      <c r="AE13" s="129"/>
      <c r="AF13" s="129"/>
      <c r="AG13" s="129" t="s">
        <v>87</v>
      </c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</row>
    <row r="14" spans="1:60" outlineLevel="1" x14ac:dyDescent="0.2">
      <c r="A14" s="146">
        <v>6</v>
      </c>
      <c r="B14" s="147" t="s">
        <v>98</v>
      </c>
      <c r="C14" s="153" t="s">
        <v>99</v>
      </c>
      <c r="D14" s="148" t="s">
        <v>90</v>
      </c>
      <c r="E14" s="149">
        <v>24</v>
      </c>
      <c r="F14" s="150">
        <v>0</v>
      </c>
      <c r="G14" s="151">
        <f t="shared" si="0"/>
        <v>0</v>
      </c>
      <c r="H14" s="132">
        <v>0</v>
      </c>
      <c r="I14" s="132">
        <f t="shared" si="1"/>
        <v>0</v>
      </c>
      <c r="J14" s="132">
        <v>123.5</v>
      </c>
      <c r="K14" s="132">
        <f t="shared" si="2"/>
        <v>2964</v>
      </c>
      <c r="L14" s="132">
        <v>21</v>
      </c>
      <c r="M14" s="132">
        <f t="shared" si="3"/>
        <v>0</v>
      </c>
      <c r="N14" s="132">
        <v>0</v>
      </c>
      <c r="O14" s="132">
        <f t="shared" si="4"/>
        <v>0</v>
      </c>
      <c r="P14" s="132">
        <v>0</v>
      </c>
      <c r="Q14" s="132">
        <f t="shared" si="5"/>
        <v>0</v>
      </c>
      <c r="R14" s="132"/>
      <c r="S14" s="132" t="s">
        <v>85</v>
      </c>
      <c r="T14" s="132" t="s">
        <v>85</v>
      </c>
      <c r="U14" s="132">
        <v>0.35</v>
      </c>
      <c r="V14" s="132">
        <f t="shared" si="6"/>
        <v>8.4</v>
      </c>
      <c r="W14" s="132"/>
      <c r="X14" s="132" t="s">
        <v>86</v>
      </c>
      <c r="Y14" s="129"/>
      <c r="Z14" s="129"/>
      <c r="AA14" s="129"/>
      <c r="AB14" s="129"/>
      <c r="AC14" s="129"/>
      <c r="AD14" s="129"/>
      <c r="AE14" s="129"/>
      <c r="AF14" s="129"/>
      <c r="AG14" s="129" t="s">
        <v>87</v>
      </c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</row>
    <row r="15" spans="1:60" outlineLevel="1" x14ac:dyDescent="0.2">
      <c r="A15" s="146">
        <v>7</v>
      </c>
      <c r="B15" s="147" t="s">
        <v>100</v>
      </c>
      <c r="C15" s="153" t="s">
        <v>101</v>
      </c>
      <c r="D15" s="148" t="s">
        <v>90</v>
      </c>
      <c r="E15" s="149">
        <v>21.114000000000001</v>
      </c>
      <c r="F15" s="150">
        <v>0</v>
      </c>
      <c r="G15" s="151">
        <f t="shared" si="0"/>
        <v>0</v>
      </c>
      <c r="H15" s="132">
        <v>0</v>
      </c>
      <c r="I15" s="132">
        <f t="shared" si="1"/>
        <v>0</v>
      </c>
      <c r="J15" s="132">
        <v>44.4</v>
      </c>
      <c r="K15" s="132">
        <f t="shared" si="2"/>
        <v>937.46</v>
      </c>
      <c r="L15" s="132">
        <v>21</v>
      </c>
      <c r="M15" s="132">
        <f t="shared" si="3"/>
        <v>0</v>
      </c>
      <c r="N15" s="132">
        <v>0</v>
      </c>
      <c r="O15" s="132">
        <f t="shared" si="4"/>
        <v>0</v>
      </c>
      <c r="P15" s="132">
        <v>0</v>
      </c>
      <c r="Q15" s="132">
        <f t="shared" si="5"/>
        <v>0</v>
      </c>
      <c r="R15" s="132"/>
      <c r="S15" s="132" t="s">
        <v>85</v>
      </c>
      <c r="T15" s="132" t="s">
        <v>85</v>
      </c>
      <c r="U15" s="132">
        <v>7.3999999999999996E-2</v>
      </c>
      <c r="V15" s="132">
        <f t="shared" si="6"/>
        <v>1.56</v>
      </c>
      <c r="W15" s="132"/>
      <c r="X15" s="132" t="s">
        <v>86</v>
      </c>
      <c r="Y15" s="129"/>
      <c r="Z15" s="129"/>
      <c r="AA15" s="129"/>
      <c r="AB15" s="129"/>
      <c r="AC15" s="129"/>
      <c r="AD15" s="129"/>
      <c r="AE15" s="129"/>
      <c r="AF15" s="129"/>
      <c r="AG15" s="129" t="s">
        <v>87</v>
      </c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</row>
    <row r="16" spans="1:60" ht="22.5" outlineLevel="1" x14ac:dyDescent="0.2">
      <c r="A16" s="146">
        <v>8</v>
      </c>
      <c r="B16" s="147" t="s">
        <v>102</v>
      </c>
      <c r="C16" s="153" t="s">
        <v>103</v>
      </c>
      <c r="D16" s="148" t="s">
        <v>90</v>
      </c>
      <c r="E16" s="149">
        <v>2.8860000000000001</v>
      </c>
      <c r="F16" s="150">
        <v>0</v>
      </c>
      <c r="G16" s="151">
        <f t="shared" si="0"/>
        <v>0</v>
      </c>
      <c r="H16" s="132">
        <v>0</v>
      </c>
      <c r="I16" s="132">
        <f t="shared" si="1"/>
        <v>0</v>
      </c>
      <c r="J16" s="132">
        <v>264.5</v>
      </c>
      <c r="K16" s="132">
        <f t="shared" si="2"/>
        <v>763.35</v>
      </c>
      <c r="L16" s="132">
        <v>21</v>
      </c>
      <c r="M16" s="132">
        <f t="shared" si="3"/>
        <v>0</v>
      </c>
      <c r="N16" s="132">
        <v>0</v>
      </c>
      <c r="O16" s="132">
        <f t="shared" si="4"/>
        <v>0</v>
      </c>
      <c r="P16" s="132">
        <v>0</v>
      </c>
      <c r="Q16" s="132">
        <f t="shared" si="5"/>
        <v>0</v>
      </c>
      <c r="R16" s="132"/>
      <c r="S16" s="132" t="s">
        <v>85</v>
      </c>
      <c r="T16" s="132" t="s">
        <v>85</v>
      </c>
      <c r="U16" s="132">
        <v>1.0999999999999999E-2</v>
      </c>
      <c r="V16" s="132">
        <f t="shared" si="6"/>
        <v>0.03</v>
      </c>
      <c r="W16" s="132"/>
      <c r="X16" s="132" t="s">
        <v>86</v>
      </c>
      <c r="Y16" s="129"/>
      <c r="Z16" s="129"/>
      <c r="AA16" s="129"/>
      <c r="AB16" s="129"/>
      <c r="AC16" s="129"/>
      <c r="AD16" s="129"/>
      <c r="AE16" s="129"/>
      <c r="AF16" s="129"/>
      <c r="AG16" s="129" t="s">
        <v>87</v>
      </c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</row>
    <row r="17" spans="1:60" outlineLevel="1" x14ac:dyDescent="0.2">
      <c r="A17" s="146">
        <v>9</v>
      </c>
      <c r="B17" s="147" t="s">
        <v>104</v>
      </c>
      <c r="C17" s="153" t="s">
        <v>105</v>
      </c>
      <c r="D17" s="148" t="s">
        <v>90</v>
      </c>
      <c r="E17" s="149">
        <v>8.6579999999999995</v>
      </c>
      <c r="F17" s="150">
        <v>0</v>
      </c>
      <c r="G17" s="151">
        <f t="shared" si="0"/>
        <v>0</v>
      </c>
      <c r="H17" s="132">
        <v>0</v>
      </c>
      <c r="I17" s="132">
        <f t="shared" si="1"/>
        <v>0</v>
      </c>
      <c r="J17" s="132">
        <v>20.8</v>
      </c>
      <c r="K17" s="132">
        <f t="shared" si="2"/>
        <v>180.09</v>
      </c>
      <c r="L17" s="132">
        <v>21</v>
      </c>
      <c r="M17" s="132">
        <f t="shared" si="3"/>
        <v>0</v>
      </c>
      <c r="N17" s="132">
        <v>0</v>
      </c>
      <c r="O17" s="132">
        <f t="shared" si="4"/>
        <v>0</v>
      </c>
      <c r="P17" s="132">
        <v>0</v>
      </c>
      <c r="Q17" s="132">
        <f t="shared" si="5"/>
        <v>0</v>
      </c>
      <c r="R17" s="132"/>
      <c r="S17" s="132" t="s">
        <v>85</v>
      </c>
      <c r="T17" s="132" t="s">
        <v>85</v>
      </c>
      <c r="U17" s="132">
        <v>0</v>
      </c>
      <c r="V17" s="132">
        <f t="shared" si="6"/>
        <v>0</v>
      </c>
      <c r="W17" s="132"/>
      <c r="X17" s="132" t="s">
        <v>86</v>
      </c>
      <c r="Y17" s="129"/>
      <c r="Z17" s="129"/>
      <c r="AA17" s="129"/>
      <c r="AB17" s="129"/>
      <c r="AC17" s="129"/>
      <c r="AD17" s="129"/>
      <c r="AE17" s="129"/>
      <c r="AF17" s="129"/>
      <c r="AG17" s="129" t="s">
        <v>87</v>
      </c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</row>
    <row r="18" spans="1:60" outlineLevel="1" x14ac:dyDescent="0.2">
      <c r="A18" s="146">
        <v>10</v>
      </c>
      <c r="B18" s="147" t="s">
        <v>106</v>
      </c>
      <c r="C18" s="153" t="s">
        <v>107</v>
      </c>
      <c r="D18" s="148" t="s">
        <v>90</v>
      </c>
      <c r="E18" s="149">
        <v>24</v>
      </c>
      <c r="F18" s="150">
        <v>0</v>
      </c>
      <c r="G18" s="151">
        <f t="shared" si="0"/>
        <v>0</v>
      </c>
      <c r="H18" s="132">
        <v>0</v>
      </c>
      <c r="I18" s="132">
        <f t="shared" si="1"/>
        <v>0</v>
      </c>
      <c r="J18" s="132">
        <v>67</v>
      </c>
      <c r="K18" s="132">
        <f t="shared" si="2"/>
        <v>1608</v>
      </c>
      <c r="L18" s="132">
        <v>21</v>
      </c>
      <c r="M18" s="132">
        <f t="shared" si="3"/>
        <v>0</v>
      </c>
      <c r="N18" s="132">
        <v>0</v>
      </c>
      <c r="O18" s="132">
        <f t="shared" si="4"/>
        <v>0</v>
      </c>
      <c r="P18" s="132">
        <v>0</v>
      </c>
      <c r="Q18" s="132">
        <f t="shared" si="5"/>
        <v>0</v>
      </c>
      <c r="R18" s="132"/>
      <c r="S18" s="132" t="s">
        <v>85</v>
      </c>
      <c r="T18" s="132" t="s">
        <v>85</v>
      </c>
      <c r="U18" s="132">
        <v>0.05</v>
      </c>
      <c r="V18" s="132">
        <f t="shared" si="6"/>
        <v>1.2</v>
      </c>
      <c r="W18" s="132"/>
      <c r="X18" s="132" t="s">
        <v>86</v>
      </c>
      <c r="Y18" s="129"/>
      <c r="Z18" s="129"/>
      <c r="AA18" s="129"/>
      <c r="AB18" s="129"/>
      <c r="AC18" s="129"/>
      <c r="AD18" s="129"/>
      <c r="AE18" s="129"/>
      <c r="AF18" s="129"/>
      <c r="AG18" s="129" t="s">
        <v>87</v>
      </c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</row>
    <row r="19" spans="1:60" outlineLevel="1" x14ac:dyDescent="0.2">
      <c r="A19" s="140">
        <v>11</v>
      </c>
      <c r="B19" s="141" t="s">
        <v>108</v>
      </c>
      <c r="C19" s="154" t="s">
        <v>109</v>
      </c>
      <c r="D19" s="142" t="s">
        <v>90</v>
      </c>
      <c r="E19" s="143">
        <v>21.114000000000001</v>
      </c>
      <c r="F19" s="144">
        <v>0</v>
      </c>
      <c r="G19" s="145">
        <f t="shared" si="0"/>
        <v>0</v>
      </c>
      <c r="H19" s="132">
        <v>0</v>
      </c>
      <c r="I19" s="132">
        <f t="shared" si="1"/>
        <v>0</v>
      </c>
      <c r="J19" s="132">
        <v>121</v>
      </c>
      <c r="K19" s="132">
        <f t="shared" si="2"/>
        <v>2554.79</v>
      </c>
      <c r="L19" s="132">
        <v>21</v>
      </c>
      <c r="M19" s="132">
        <f t="shared" si="3"/>
        <v>0</v>
      </c>
      <c r="N19" s="132">
        <v>0</v>
      </c>
      <c r="O19" s="132">
        <f t="shared" si="4"/>
        <v>0</v>
      </c>
      <c r="P19" s="132">
        <v>0</v>
      </c>
      <c r="Q19" s="132">
        <f t="shared" si="5"/>
        <v>0</v>
      </c>
      <c r="R19" s="132"/>
      <c r="S19" s="132" t="s">
        <v>85</v>
      </c>
      <c r="T19" s="132" t="s">
        <v>85</v>
      </c>
      <c r="U19" s="132">
        <v>0.2</v>
      </c>
      <c r="V19" s="132">
        <f t="shared" si="6"/>
        <v>4.22</v>
      </c>
      <c r="W19" s="132"/>
      <c r="X19" s="132" t="s">
        <v>86</v>
      </c>
      <c r="Y19" s="129"/>
      <c r="Z19" s="129"/>
      <c r="AA19" s="129"/>
      <c r="AB19" s="129"/>
      <c r="AC19" s="129"/>
      <c r="AD19" s="129"/>
      <c r="AE19" s="129"/>
      <c r="AF19" s="129"/>
      <c r="AG19" s="129" t="s">
        <v>87</v>
      </c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</row>
    <row r="20" spans="1:60" outlineLevel="1" x14ac:dyDescent="0.2">
      <c r="A20" s="146">
        <v>12</v>
      </c>
      <c r="B20" s="147" t="s">
        <v>110</v>
      </c>
      <c r="C20" s="153" t="s">
        <v>111</v>
      </c>
      <c r="D20" s="148" t="s">
        <v>90</v>
      </c>
      <c r="E20" s="149">
        <v>1.6859999999999999</v>
      </c>
      <c r="F20" s="150">
        <v>0</v>
      </c>
      <c r="G20" s="151">
        <f t="shared" si="0"/>
        <v>0</v>
      </c>
      <c r="H20" s="132">
        <v>0</v>
      </c>
      <c r="I20" s="132">
        <f t="shared" si="1"/>
        <v>0</v>
      </c>
      <c r="J20" s="132">
        <v>568</v>
      </c>
      <c r="K20" s="132">
        <f t="shared" si="2"/>
        <v>957.65</v>
      </c>
      <c r="L20" s="132">
        <v>21</v>
      </c>
      <c r="M20" s="132">
        <f t="shared" si="3"/>
        <v>0</v>
      </c>
      <c r="N20" s="132">
        <v>0</v>
      </c>
      <c r="O20" s="132">
        <f t="shared" si="4"/>
        <v>0</v>
      </c>
      <c r="P20" s="132">
        <v>0</v>
      </c>
      <c r="Q20" s="132">
        <f t="shared" si="5"/>
        <v>0</v>
      </c>
      <c r="R20" s="132"/>
      <c r="S20" s="132" t="s">
        <v>85</v>
      </c>
      <c r="T20" s="132" t="s">
        <v>85</v>
      </c>
      <c r="U20" s="132">
        <v>1.59</v>
      </c>
      <c r="V20" s="132">
        <f t="shared" si="6"/>
        <v>2.68</v>
      </c>
      <c r="W20" s="132"/>
      <c r="X20" s="132" t="s">
        <v>86</v>
      </c>
      <c r="Y20" s="129"/>
      <c r="Z20" s="129"/>
      <c r="AA20" s="129"/>
      <c r="AB20" s="129"/>
      <c r="AC20" s="129"/>
      <c r="AD20" s="129"/>
      <c r="AE20" s="129"/>
      <c r="AF20" s="129"/>
      <c r="AG20" s="129" t="s">
        <v>87</v>
      </c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</row>
    <row r="21" spans="1:60" outlineLevel="1" x14ac:dyDescent="0.2">
      <c r="A21" s="146">
        <v>13</v>
      </c>
      <c r="B21" s="147" t="s">
        <v>112</v>
      </c>
      <c r="C21" s="153" t="s">
        <v>113</v>
      </c>
      <c r="D21" s="148" t="s">
        <v>114</v>
      </c>
      <c r="E21" s="149">
        <v>4.3289999999999997</v>
      </c>
      <c r="F21" s="150">
        <v>0</v>
      </c>
      <c r="G21" s="151">
        <f t="shared" si="0"/>
        <v>0</v>
      </c>
      <c r="H21" s="132">
        <v>0</v>
      </c>
      <c r="I21" s="132">
        <f t="shared" si="1"/>
        <v>0</v>
      </c>
      <c r="J21" s="132">
        <v>1085</v>
      </c>
      <c r="K21" s="132">
        <f t="shared" si="2"/>
        <v>4696.97</v>
      </c>
      <c r="L21" s="132">
        <v>21</v>
      </c>
      <c r="M21" s="132">
        <f t="shared" si="3"/>
        <v>0</v>
      </c>
      <c r="N21" s="132">
        <v>0</v>
      </c>
      <c r="O21" s="132">
        <f t="shared" si="4"/>
        <v>0</v>
      </c>
      <c r="P21" s="132">
        <v>0</v>
      </c>
      <c r="Q21" s="132">
        <f t="shared" si="5"/>
        <v>0</v>
      </c>
      <c r="R21" s="132"/>
      <c r="S21" s="132" t="s">
        <v>85</v>
      </c>
      <c r="T21" s="132" t="s">
        <v>115</v>
      </c>
      <c r="U21" s="132">
        <v>0</v>
      </c>
      <c r="V21" s="132">
        <f t="shared" si="6"/>
        <v>0</v>
      </c>
      <c r="W21" s="132"/>
      <c r="X21" s="132" t="s">
        <v>86</v>
      </c>
      <c r="Y21" s="129"/>
      <c r="Z21" s="129"/>
      <c r="AA21" s="129"/>
      <c r="AB21" s="129"/>
      <c r="AC21" s="129"/>
      <c r="AD21" s="129"/>
      <c r="AE21" s="129"/>
      <c r="AF21" s="129"/>
      <c r="AG21" s="129" t="s">
        <v>87</v>
      </c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</row>
    <row r="22" spans="1:60" outlineLevel="1" x14ac:dyDescent="0.2">
      <c r="A22" s="146">
        <v>14</v>
      </c>
      <c r="B22" s="147" t="s">
        <v>116</v>
      </c>
      <c r="C22" s="153" t="s">
        <v>117</v>
      </c>
      <c r="D22" s="148" t="s">
        <v>90</v>
      </c>
      <c r="E22" s="149">
        <v>1.2</v>
      </c>
      <c r="F22" s="150">
        <v>0</v>
      </c>
      <c r="G22" s="151">
        <f t="shared" si="0"/>
        <v>0</v>
      </c>
      <c r="H22" s="132">
        <v>634.48</v>
      </c>
      <c r="I22" s="132">
        <f t="shared" si="1"/>
        <v>761.38</v>
      </c>
      <c r="J22" s="132">
        <v>606.52</v>
      </c>
      <c r="K22" s="132">
        <f t="shared" si="2"/>
        <v>727.82</v>
      </c>
      <c r="L22" s="132">
        <v>21</v>
      </c>
      <c r="M22" s="132">
        <f t="shared" si="3"/>
        <v>0</v>
      </c>
      <c r="N22" s="132">
        <v>1.1322000000000001</v>
      </c>
      <c r="O22" s="132">
        <f t="shared" si="4"/>
        <v>1.36</v>
      </c>
      <c r="P22" s="132">
        <v>0</v>
      </c>
      <c r="Q22" s="132">
        <f t="shared" si="5"/>
        <v>0</v>
      </c>
      <c r="R22" s="132"/>
      <c r="S22" s="132" t="s">
        <v>85</v>
      </c>
      <c r="T22" s="132" t="s">
        <v>85</v>
      </c>
      <c r="U22" s="132">
        <v>1.7</v>
      </c>
      <c r="V22" s="132">
        <f t="shared" si="6"/>
        <v>2.04</v>
      </c>
      <c r="W22" s="132"/>
      <c r="X22" s="132" t="s">
        <v>86</v>
      </c>
      <c r="Y22" s="129"/>
      <c r="Z22" s="129"/>
      <c r="AA22" s="129"/>
      <c r="AB22" s="129"/>
      <c r="AC22" s="129"/>
      <c r="AD22" s="129"/>
      <c r="AE22" s="129"/>
      <c r="AF22" s="129"/>
      <c r="AG22" s="129" t="s">
        <v>87</v>
      </c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</row>
    <row r="23" spans="1:60" outlineLevel="1" x14ac:dyDescent="0.2">
      <c r="A23" s="146">
        <v>15</v>
      </c>
      <c r="B23" s="147" t="s">
        <v>118</v>
      </c>
      <c r="C23" s="153" t="s">
        <v>119</v>
      </c>
      <c r="D23" s="148" t="s">
        <v>95</v>
      </c>
      <c r="E23" s="149">
        <v>12</v>
      </c>
      <c r="F23" s="150">
        <v>0</v>
      </c>
      <c r="G23" s="151">
        <f t="shared" si="0"/>
        <v>0</v>
      </c>
      <c r="H23" s="132">
        <v>2.44</v>
      </c>
      <c r="I23" s="132">
        <f t="shared" si="1"/>
        <v>29.28</v>
      </c>
      <c r="J23" s="132">
        <v>19.96</v>
      </c>
      <c r="K23" s="132">
        <f t="shared" si="2"/>
        <v>239.52</v>
      </c>
      <c r="L23" s="132">
        <v>21</v>
      </c>
      <c r="M23" s="132">
        <f t="shared" si="3"/>
        <v>0</v>
      </c>
      <c r="N23" s="132">
        <v>2.0000000000000002E-5</v>
      </c>
      <c r="O23" s="132">
        <f t="shared" si="4"/>
        <v>0</v>
      </c>
      <c r="P23" s="132">
        <v>0</v>
      </c>
      <c r="Q23" s="132">
        <f t="shared" si="5"/>
        <v>0</v>
      </c>
      <c r="R23" s="132"/>
      <c r="S23" s="132" t="s">
        <v>85</v>
      </c>
      <c r="T23" s="132" t="s">
        <v>85</v>
      </c>
      <c r="U23" s="132">
        <v>0.05</v>
      </c>
      <c r="V23" s="132">
        <f t="shared" si="6"/>
        <v>0.6</v>
      </c>
      <c r="W23" s="132"/>
      <c r="X23" s="132" t="s">
        <v>86</v>
      </c>
      <c r="Y23" s="129"/>
      <c r="Z23" s="129"/>
      <c r="AA23" s="129"/>
      <c r="AB23" s="129"/>
      <c r="AC23" s="129"/>
      <c r="AD23" s="129"/>
      <c r="AE23" s="129"/>
      <c r="AF23" s="129"/>
      <c r="AG23" s="129" t="s">
        <v>87</v>
      </c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</row>
    <row r="24" spans="1:60" x14ac:dyDescent="0.2">
      <c r="A24" s="134" t="s">
        <v>80</v>
      </c>
      <c r="B24" s="135" t="s">
        <v>51</v>
      </c>
      <c r="C24" s="152" t="s">
        <v>52</v>
      </c>
      <c r="D24" s="136"/>
      <c r="E24" s="137"/>
      <c r="F24" s="138"/>
      <c r="G24" s="139">
        <f>SUMIF(AG25:AG51,"&lt;&gt;NOR",G25:G51)</f>
        <v>0</v>
      </c>
      <c r="H24" s="133"/>
      <c r="I24" s="133">
        <f>SUM(I25:I51)</f>
        <v>64082.229999999996</v>
      </c>
      <c r="J24" s="133"/>
      <c r="K24" s="133">
        <f>SUM(K25:K51)</f>
        <v>113500.47</v>
      </c>
      <c r="L24" s="133"/>
      <c r="M24" s="133">
        <f>SUM(M25:M51)</f>
        <v>0</v>
      </c>
      <c r="N24" s="133"/>
      <c r="O24" s="133">
        <f>SUM(O25:O51)</f>
        <v>0.78</v>
      </c>
      <c r="P24" s="133"/>
      <c r="Q24" s="133">
        <f>SUM(Q25:Q51)</f>
        <v>0</v>
      </c>
      <c r="R24" s="133"/>
      <c r="S24" s="133"/>
      <c r="T24" s="133"/>
      <c r="U24" s="133"/>
      <c r="V24" s="133">
        <f>SUM(V25:V51)</f>
        <v>62.44</v>
      </c>
      <c r="W24" s="133"/>
      <c r="X24" s="133"/>
      <c r="AG24" t="s">
        <v>81</v>
      </c>
    </row>
    <row r="25" spans="1:60" outlineLevel="1" x14ac:dyDescent="0.2">
      <c r="A25" s="146">
        <v>16</v>
      </c>
      <c r="B25" s="147" t="s">
        <v>120</v>
      </c>
      <c r="C25" s="153" t="s">
        <v>121</v>
      </c>
      <c r="D25" s="148" t="s">
        <v>122</v>
      </c>
      <c r="E25" s="149">
        <v>4</v>
      </c>
      <c r="F25" s="150">
        <v>0</v>
      </c>
      <c r="G25" s="151">
        <f t="shared" ref="G25:G51" si="7">ROUND(E25*F25,2)</f>
        <v>0</v>
      </c>
      <c r="H25" s="132">
        <v>2.99</v>
      </c>
      <c r="I25" s="132">
        <f t="shared" ref="I25:I51" si="8">ROUND(E25*H25,2)</f>
        <v>11.96</v>
      </c>
      <c r="J25" s="132">
        <v>267.51</v>
      </c>
      <c r="K25" s="132">
        <f t="shared" ref="K25:K51" si="9">ROUND(E25*J25,2)</f>
        <v>1070.04</v>
      </c>
      <c r="L25" s="132">
        <v>21</v>
      </c>
      <c r="M25" s="132">
        <f t="shared" ref="M25:M51" si="10">G25*(1+L25/100)</f>
        <v>0</v>
      </c>
      <c r="N25" s="132">
        <v>3.0000000000000001E-3</v>
      </c>
      <c r="O25" s="132">
        <f t="shared" ref="O25:O51" si="11">ROUND(E25*N25,2)</f>
        <v>0.01</v>
      </c>
      <c r="P25" s="132">
        <v>0</v>
      </c>
      <c r="Q25" s="132">
        <f t="shared" ref="Q25:Q51" si="12">ROUND(E25*P25,2)</f>
        <v>0</v>
      </c>
      <c r="R25" s="132"/>
      <c r="S25" s="132" t="s">
        <v>85</v>
      </c>
      <c r="T25" s="132" t="s">
        <v>85</v>
      </c>
      <c r="U25" s="132">
        <v>0.59</v>
      </c>
      <c r="V25" s="132">
        <f t="shared" ref="V25:V51" si="13">ROUND(E25*U25,2)</f>
        <v>2.36</v>
      </c>
      <c r="W25" s="132"/>
      <c r="X25" s="132" t="s">
        <v>86</v>
      </c>
      <c r="Y25" s="129"/>
      <c r="Z25" s="129"/>
      <c r="AA25" s="129"/>
      <c r="AB25" s="129"/>
      <c r="AC25" s="129"/>
      <c r="AD25" s="129"/>
      <c r="AE25" s="129"/>
      <c r="AF25" s="129"/>
      <c r="AG25" s="129" t="s">
        <v>87</v>
      </c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</row>
    <row r="26" spans="1:60" outlineLevel="1" x14ac:dyDescent="0.2">
      <c r="A26" s="146">
        <v>17</v>
      </c>
      <c r="B26" s="147" t="s">
        <v>123</v>
      </c>
      <c r="C26" s="153" t="s">
        <v>124</v>
      </c>
      <c r="D26" s="148" t="s">
        <v>125</v>
      </c>
      <c r="E26" s="149">
        <v>6</v>
      </c>
      <c r="F26" s="150">
        <v>0</v>
      </c>
      <c r="G26" s="151">
        <f t="shared" si="7"/>
        <v>0</v>
      </c>
      <c r="H26" s="132">
        <v>0</v>
      </c>
      <c r="I26" s="132">
        <f t="shared" si="8"/>
        <v>0</v>
      </c>
      <c r="J26" s="132">
        <v>18.600000000000001</v>
      </c>
      <c r="K26" s="132">
        <f t="shared" si="9"/>
        <v>111.6</v>
      </c>
      <c r="L26" s="132">
        <v>21</v>
      </c>
      <c r="M26" s="132">
        <f t="shared" si="10"/>
        <v>0</v>
      </c>
      <c r="N26" s="132">
        <v>0</v>
      </c>
      <c r="O26" s="132">
        <f t="shared" si="11"/>
        <v>0</v>
      </c>
      <c r="P26" s="132">
        <v>0</v>
      </c>
      <c r="Q26" s="132">
        <f t="shared" si="12"/>
        <v>0</v>
      </c>
      <c r="R26" s="132"/>
      <c r="S26" s="132" t="s">
        <v>85</v>
      </c>
      <c r="T26" s="132" t="s">
        <v>85</v>
      </c>
      <c r="U26" s="132">
        <v>0.03</v>
      </c>
      <c r="V26" s="132">
        <f t="shared" si="13"/>
        <v>0.18</v>
      </c>
      <c r="W26" s="132"/>
      <c r="X26" s="132" t="s">
        <v>86</v>
      </c>
      <c r="Y26" s="129"/>
      <c r="Z26" s="129"/>
      <c r="AA26" s="129"/>
      <c r="AB26" s="129"/>
      <c r="AC26" s="129"/>
      <c r="AD26" s="129"/>
      <c r="AE26" s="129"/>
      <c r="AF26" s="129"/>
      <c r="AG26" s="129" t="s">
        <v>87</v>
      </c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</row>
    <row r="27" spans="1:60" ht="22.5" outlineLevel="1" x14ac:dyDescent="0.2">
      <c r="A27" s="146">
        <v>18</v>
      </c>
      <c r="B27" s="147" t="s">
        <v>126</v>
      </c>
      <c r="C27" s="153" t="s">
        <v>127</v>
      </c>
      <c r="D27" s="148" t="s">
        <v>122</v>
      </c>
      <c r="E27" s="149">
        <v>3</v>
      </c>
      <c r="F27" s="150">
        <v>0</v>
      </c>
      <c r="G27" s="151">
        <f t="shared" si="7"/>
        <v>0</v>
      </c>
      <c r="H27" s="132">
        <v>61.99</v>
      </c>
      <c r="I27" s="132">
        <f t="shared" si="8"/>
        <v>185.97</v>
      </c>
      <c r="J27" s="132">
        <v>522.01</v>
      </c>
      <c r="K27" s="132">
        <f t="shared" si="9"/>
        <v>1566.03</v>
      </c>
      <c r="L27" s="132">
        <v>21</v>
      </c>
      <c r="M27" s="132">
        <f t="shared" si="10"/>
        <v>0</v>
      </c>
      <c r="N27" s="132">
        <v>2.3000000000000001E-4</v>
      </c>
      <c r="O27" s="132">
        <f t="shared" si="11"/>
        <v>0</v>
      </c>
      <c r="P27" s="132">
        <v>0</v>
      </c>
      <c r="Q27" s="132">
        <f t="shared" si="12"/>
        <v>0</v>
      </c>
      <c r="R27" s="132"/>
      <c r="S27" s="132" t="s">
        <v>85</v>
      </c>
      <c r="T27" s="132" t="s">
        <v>85</v>
      </c>
      <c r="U27" s="132">
        <v>1.18</v>
      </c>
      <c r="V27" s="132">
        <f t="shared" si="13"/>
        <v>3.54</v>
      </c>
      <c r="W27" s="132"/>
      <c r="X27" s="132" t="s">
        <v>86</v>
      </c>
      <c r="Y27" s="129"/>
      <c r="Z27" s="129"/>
      <c r="AA27" s="129"/>
      <c r="AB27" s="129"/>
      <c r="AC27" s="129"/>
      <c r="AD27" s="129"/>
      <c r="AE27" s="129"/>
      <c r="AF27" s="129"/>
      <c r="AG27" s="129" t="s">
        <v>87</v>
      </c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</row>
    <row r="28" spans="1:60" outlineLevel="1" x14ac:dyDescent="0.2">
      <c r="A28" s="146">
        <v>19</v>
      </c>
      <c r="B28" s="147" t="s">
        <v>128</v>
      </c>
      <c r="C28" s="153" t="s">
        <v>129</v>
      </c>
      <c r="D28" s="148" t="s">
        <v>122</v>
      </c>
      <c r="E28" s="149">
        <v>1</v>
      </c>
      <c r="F28" s="150">
        <v>0</v>
      </c>
      <c r="G28" s="151">
        <f t="shared" si="7"/>
        <v>0</v>
      </c>
      <c r="H28" s="132">
        <v>153.16</v>
      </c>
      <c r="I28" s="132">
        <f t="shared" si="8"/>
        <v>153.16</v>
      </c>
      <c r="J28" s="132">
        <v>824.84</v>
      </c>
      <c r="K28" s="132">
        <f t="shared" si="9"/>
        <v>824.84</v>
      </c>
      <c r="L28" s="132">
        <v>21</v>
      </c>
      <c r="M28" s="132">
        <f t="shared" si="10"/>
        <v>0</v>
      </c>
      <c r="N28" s="132">
        <v>4.0999999999999999E-4</v>
      </c>
      <c r="O28" s="132">
        <f t="shared" si="11"/>
        <v>0</v>
      </c>
      <c r="P28" s="132">
        <v>0</v>
      </c>
      <c r="Q28" s="132">
        <f t="shared" si="12"/>
        <v>0</v>
      </c>
      <c r="R28" s="132"/>
      <c r="S28" s="132" t="s">
        <v>85</v>
      </c>
      <c r="T28" s="132" t="s">
        <v>85</v>
      </c>
      <c r="U28" s="132">
        <v>1.87</v>
      </c>
      <c r="V28" s="132">
        <f t="shared" si="13"/>
        <v>1.87</v>
      </c>
      <c r="W28" s="132"/>
      <c r="X28" s="132" t="s">
        <v>86</v>
      </c>
      <c r="Y28" s="129"/>
      <c r="Z28" s="129"/>
      <c r="AA28" s="129"/>
      <c r="AB28" s="129"/>
      <c r="AC28" s="129"/>
      <c r="AD28" s="129"/>
      <c r="AE28" s="129"/>
      <c r="AF28" s="129"/>
      <c r="AG28" s="129" t="s">
        <v>87</v>
      </c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</row>
    <row r="29" spans="1:60" outlineLevel="1" x14ac:dyDescent="0.2">
      <c r="A29" s="146">
        <v>20</v>
      </c>
      <c r="B29" s="147" t="s">
        <v>130</v>
      </c>
      <c r="C29" s="153" t="s">
        <v>131</v>
      </c>
      <c r="D29" s="148" t="s">
        <v>125</v>
      </c>
      <c r="E29" s="149">
        <v>110</v>
      </c>
      <c r="F29" s="150">
        <v>0</v>
      </c>
      <c r="G29" s="151">
        <f t="shared" si="7"/>
        <v>0</v>
      </c>
      <c r="H29" s="132">
        <v>0.6</v>
      </c>
      <c r="I29" s="132">
        <f t="shared" si="8"/>
        <v>66</v>
      </c>
      <c r="J29" s="132">
        <v>20.399999999999999</v>
      </c>
      <c r="K29" s="132">
        <f t="shared" si="9"/>
        <v>2244</v>
      </c>
      <c r="L29" s="132">
        <v>21</v>
      </c>
      <c r="M29" s="132">
        <f t="shared" si="10"/>
        <v>0</v>
      </c>
      <c r="N29" s="132">
        <v>0</v>
      </c>
      <c r="O29" s="132">
        <f t="shared" si="11"/>
        <v>0</v>
      </c>
      <c r="P29" s="132">
        <v>0</v>
      </c>
      <c r="Q29" s="132">
        <f t="shared" si="12"/>
        <v>0</v>
      </c>
      <c r="R29" s="132"/>
      <c r="S29" s="132" t="s">
        <v>85</v>
      </c>
      <c r="T29" s="132" t="s">
        <v>85</v>
      </c>
      <c r="U29" s="132">
        <v>0.04</v>
      </c>
      <c r="V29" s="132">
        <f t="shared" si="13"/>
        <v>4.4000000000000004</v>
      </c>
      <c r="W29" s="132"/>
      <c r="X29" s="132" t="s">
        <v>86</v>
      </c>
      <c r="Y29" s="129"/>
      <c r="Z29" s="129"/>
      <c r="AA29" s="129"/>
      <c r="AB29" s="129"/>
      <c r="AC29" s="129"/>
      <c r="AD29" s="129"/>
      <c r="AE29" s="129"/>
      <c r="AF29" s="129"/>
      <c r="AG29" s="129" t="s">
        <v>87</v>
      </c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</row>
    <row r="30" spans="1:60" outlineLevel="1" x14ac:dyDescent="0.2">
      <c r="A30" s="146">
        <v>21</v>
      </c>
      <c r="B30" s="147" t="s">
        <v>132</v>
      </c>
      <c r="C30" s="153" t="s">
        <v>133</v>
      </c>
      <c r="D30" s="148" t="s">
        <v>122</v>
      </c>
      <c r="E30" s="149">
        <v>4</v>
      </c>
      <c r="F30" s="150">
        <v>0</v>
      </c>
      <c r="G30" s="151">
        <f t="shared" si="7"/>
        <v>0</v>
      </c>
      <c r="H30" s="132">
        <v>170.56</v>
      </c>
      <c r="I30" s="132">
        <f t="shared" si="8"/>
        <v>682.24</v>
      </c>
      <c r="J30" s="132">
        <v>350.44</v>
      </c>
      <c r="K30" s="132">
        <f t="shared" si="9"/>
        <v>1401.76</v>
      </c>
      <c r="L30" s="132">
        <v>21</v>
      </c>
      <c r="M30" s="132">
        <f t="shared" si="10"/>
        <v>0</v>
      </c>
      <c r="N30" s="132">
        <v>0.11178</v>
      </c>
      <c r="O30" s="132">
        <f t="shared" si="11"/>
        <v>0.45</v>
      </c>
      <c r="P30" s="132">
        <v>0</v>
      </c>
      <c r="Q30" s="132">
        <f t="shared" si="12"/>
        <v>0</v>
      </c>
      <c r="R30" s="132"/>
      <c r="S30" s="132" t="s">
        <v>85</v>
      </c>
      <c r="T30" s="132" t="s">
        <v>85</v>
      </c>
      <c r="U30" s="132">
        <v>0.86</v>
      </c>
      <c r="V30" s="132">
        <f t="shared" si="13"/>
        <v>3.44</v>
      </c>
      <c r="W30" s="132"/>
      <c r="X30" s="132" t="s">
        <v>86</v>
      </c>
      <c r="Y30" s="129"/>
      <c r="Z30" s="129"/>
      <c r="AA30" s="129"/>
      <c r="AB30" s="129"/>
      <c r="AC30" s="129"/>
      <c r="AD30" s="129"/>
      <c r="AE30" s="129"/>
      <c r="AF30" s="129"/>
      <c r="AG30" s="129" t="s">
        <v>87</v>
      </c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</row>
    <row r="31" spans="1:60" outlineLevel="1" x14ac:dyDescent="0.2">
      <c r="A31" s="140">
        <v>22</v>
      </c>
      <c r="B31" s="141" t="s">
        <v>134</v>
      </c>
      <c r="C31" s="154" t="s">
        <v>135</v>
      </c>
      <c r="D31" s="142" t="s">
        <v>125</v>
      </c>
      <c r="E31" s="143">
        <v>110</v>
      </c>
      <c r="F31" s="144">
        <v>0</v>
      </c>
      <c r="G31" s="145">
        <f t="shared" si="7"/>
        <v>0</v>
      </c>
      <c r="H31" s="132">
        <v>1.56</v>
      </c>
      <c r="I31" s="132">
        <f t="shared" si="8"/>
        <v>171.6</v>
      </c>
      <c r="J31" s="132">
        <v>29.64</v>
      </c>
      <c r="K31" s="132">
        <f t="shared" si="9"/>
        <v>3260.4</v>
      </c>
      <c r="L31" s="132">
        <v>21</v>
      </c>
      <c r="M31" s="132">
        <f t="shared" si="10"/>
        <v>0</v>
      </c>
      <c r="N31" s="132">
        <v>1.0000000000000001E-5</v>
      </c>
      <c r="O31" s="132">
        <f t="shared" si="11"/>
        <v>0</v>
      </c>
      <c r="P31" s="132">
        <v>0</v>
      </c>
      <c r="Q31" s="132">
        <f t="shared" si="12"/>
        <v>0</v>
      </c>
      <c r="R31" s="132"/>
      <c r="S31" s="132" t="s">
        <v>85</v>
      </c>
      <c r="T31" s="132" t="s">
        <v>85</v>
      </c>
      <c r="U31" s="132">
        <v>0.06</v>
      </c>
      <c r="V31" s="132">
        <f t="shared" si="13"/>
        <v>6.6</v>
      </c>
      <c r="W31" s="132"/>
      <c r="X31" s="132" t="s">
        <v>86</v>
      </c>
      <c r="Y31" s="129"/>
      <c r="Z31" s="129"/>
      <c r="AA31" s="129"/>
      <c r="AB31" s="129"/>
      <c r="AC31" s="129"/>
      <c r="AD31" s="129"/>
      <c r="AE31" s="129"/>
      <c r="AF31" s="129"/>
      <c r="AG31" s="129" t="s">
        <v>87</v>
      </c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</row>
    <row r="32" spans="1:60" ht="22.5" outlineLevel="1" x14ac:dyDescent="0.2">
      <c r="A32" s="146">
        <v>23</v>
      </c>
      <c r="B32" s="147" t="s">
        <v>136</v>
      </c>
      <c r="C32" s="153" t="s">
        <v>137</v>
      </c>
      <c r="D32" s="148" t="s">
        <v>125</v>
      </c>
      <c r="E32" s="149">
        <v>110</v>
      </c>
      <c r="F32" s="150">
        <v>0</v>
      </c>
      <c r="G32" s="151">
        <f t="shared" si="7"/>
        <v>0</v>
      </c>
      <c r="H32" s="132">
        <v>14.93</v>
      </c>
      <c r="I32" s="132">
        <f t="shared" si="8"/>
        <v>1642.3</v>
      </c>
      <c r="J32" s="132">
        <v>21.77</v>
      </c>
      <c r="K32" s="132">
        <f t="shared" si="9"/>
        <v>2394.6999999999998</v>
      </c>
      <c r="L32" s="132">
        <v>21</v>
      </c>
      <c r="M32" s="132">
        <f t="shared" si="10"/>
        <v>0</v>
      </c>
      <c r="N32" s="132">
        <v>6.0000000000000002E-5</v>
      </c>
      <c r="O32" s="132">
        <f t="shared" si="11"/>
        <v>0.01</v>
      </c>
      <c r="P32" s="132">
        <v>0</v>
      </c>
      <c r="Q32" s="132">
        <f t="shared" si="12"/>
        <v>0</v>
      </c>
      <c r="R32" s="132"/>
      <c r="S32" s="132" t="s">
        <v>85</v>
      </c>
      <c r="T32" s="132" t="s">
        <v>85</v>
      </c>
      <c r="U32" s="132">
        <v>0.05</v>
      </c>
      <c r="V32" s="132">
        <f t="shared" si="13"/>
        <v>5.5</v>
      </c>
      <c r="W32" s="132"/>
      <c r="X32" s="132" t="s">
        <v>86</v>
      </c>
      <c r="Y32" s="129"/>
      <c r="Z32" s="129"/>
      <c r="AA32" s="129"/>
      <c r="AB32" s="129"/>
      <c r="AC32" s="129"/>
      <c r="AD32" s="129"/>
      <c r="AE32" s="129"/>
      <c r="AF32" s="129"/>
      <c r="AG32" s="129" t="s">
        <v>87</v>
      </c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</row>
    <row r="33" spans="1:60" outlineLevel="1" x14ac:dyDescent="0.2">
      <c r="A33" s="146">
        <v>24</v>
      </c>
      <c r="B33" s="147" t="s">
        <v>138</v>
      </c>
      <c r="C33" s="153" t="s">
        <v>139</v>
      </c>
      <c r="D33" s="148" t="s">
        <v>122</v>
      </c>
      <c r="E33" s="149">
        <v>3</v>
      </c>
      <c r="F33" s="150">
        <v>0</v>
      </c>
      <c r="G33" s="151">
        <f t="shared" si="7"/>
        <v>0</v>
      </c>
      <c r="H33" s="132">
        <v>0</v>
      </c>
      <c r="I33" s="132">
        <f t="shared" si="8"/>
        <v>0</v>
      </c>
      <c r="J33" s="132">
        <v>59.3</v>
      </c>
      <c r="K33" s="132">
        <f t="shared" si="9"/>
        <v>177.9</v>
      </c>
      <c r="L33" s="132">
        <v>21</v>
      </c>
      <c r="M33" s="132">
        <f t="shared" si="10"/>
        <v>0</v>
      </c>
      <c r="N33" s="132">
        <v>0</v>
      </c>
      <c r="O33" s="132">
        <f t="shared" si="11"/>
        <v>0</v>
      </c>
      <c r="P33" s="132">
        <v>0</v>
      </c>
      <c r="Q33" s="132">
        <f t="shared" si="12"/>
        <v>0</v>
      </c>
      <c r="R33" s="132"/>
      <c r="S33" s="132" t="s">
        <v>85</v>
      </c>
      <c r="T33" s="132" t="s">
        <v>85</v>
      </c>
      <c r="U33" s="132">
        <v>0.13</v>
      </c>
      <c r="V33" s="132">
        <f t="shared" si="13"/>
        <v>0.39</v>
      </c>
      <c r="W33" s="132"/>
      <c r="X33" s="132" t="s">
        <v>86</v>
      </c>
      <c r="Y33" s="129"/>
      <c r="Z33" s="129"/>
      <c r="AA33" s="129"/>
      <c r="AB33" s="129"/>
      <c r="AC33" s="129"/>
      <c r="AD33" s="129"/>
      <c r="AE33" s="129"/>
      <c r="AF33" s="129"/>
      <c r="AG33" s="129" t="s">
        <v>87</v>
      </c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</row>
    <row r="34" spans="1:60" outlineLevel="1" x14ac:dyDescent="0.2">
      <c r="A34" s="146">
        <v>25</v>
      </c>
      <c r="B34" s="147" t="s">
        <v>140</v>
      </c>
      <c r="C34" s="153" t="s">
        <v>141</v>
      </c>
      <c r="D34" s="148" t="s">
        <v>122</v>
      </c>
      <c r="E34" s="149">
        <v>2</v>
      </c>
      <c r="F34" s="150">
        <v>0</v>
      </c>
      <c r="G34" s="151">
        <f t="shared" si="7"/>
        <v>0</v>
      </c>
      <c r="H34" s="132">
        <v>0</v>
      </c>
      <c r="I34" s="132">
        <f t="shared" si="8"/>
        <v>0</v>
      </c>
      <c r="J34" s="132">
        <v>118</v>
      </c>
      <c r="K34" s="132">
        <f t="shared" si="9"/>
        <v>236</v>
      </c>
      <c r="L34" s="132">
        <v>21</v>
      </c>
      <c r="M34" s="132">
        <f t="shared" si="10"/>
        <v>0</v>
      </c>
      <c r="N34" s="132">
        <v>0</v>
      </c>
      <c r="O34" s="132">
        <f t="shared" si="11"/>
        <v>0</v>
      </c>
      <c r="P34" s="132">
        <v>0</v>
      </c>
      <c r="Q34" s="132">
        <f t="shared" si="12"/>
        <v>0</v>
      </c>
      <c r="R34" s="132"/>
      <c r="S34" s="132" t="s">
        <v>85</v>
      </c>
      <c r="T34" s="132" t="s">
        <v>85</v>
      </c>
      <c r="U34" s="132">
        <v>0.26</v>
      </c>
      <c r="V34" s="132">
        <f t="shared" si="13"/>
        <v>0.52</v>
      </c>
      <c r="W34" s="132"/>
      <c r="X34" s="132" t="s">
        <v>86</v>
      </c>
      <c r="Y34" s="129"/>
      <c r="Z34" s="129"/>
      <c r="AA34" s="129"/>
      <c r="AB34" s="129"/>
      <c r="AC34" s="129"/>
      <c r="AD34" s="129"/>
      <c r="AE34" s="129"/>
      <c r="AF34" s="129"/>
      <c r="AG34" s="129" t="s">
        <v>87</v>
      </c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</row>
    <row r="35" spans="1:60" outlineLevel="1" x14ac:dyDescent="0.2">
      <c r="A35" s="146">
        <v>26</v>
      </c>
      <c r="B35" s="147" t="s">
        <v>142</v>
      </c>
      <c r="C35" s="153" t="s">
        <v>143</v>
      </c>
      <c r="D35" s="148" t="s">
        <v>122</v>
      </c>
      <c r="E35" s="149">
        <v>4</v>
      </c>
      <c r="F35" s="150">
        <v>0</v>
      </c>
      <c r="G35" s="151">
        <f t="shared" si="7"/>
        <v>0</v>
      </c>
      <c r="H35" s="132">
        <v>0</v>
      </c>
      <c r="I35" s="132">
        <f t="shared" si="8"/>
        <v>0</v>
      </c>
      <c r="J35" s="132">
        <v>475</v>
      </c>
      <c r="K35" s="132">
        <f t="shared" si="9"/>
        <v>1900</v>
      </c>
      <c r="L35" s="132">
        <v>21</v>
      </c>
      <c r="M35" s="132">
        <f t="shared" si="10"/>
        <v>0</v>
      </c>
      <c r="N35" s="132">
        <v>0</v>
      </c>
      <c r="O35" s="132">
        <f t="shared" si="11"/>
        <v>0</v>
      </c>
      <c r="P35" s="132">
        <v>0</v>
      </c>
      <c r="Q35" s="132">
        <f t="shared" si="12"/>
        <v>0</v>
      </c>
      <c r="R35" s="132"/>
      <c r="S35" s="132" t="s">
        <v>85</v>
      </c>
      <c r="T35" s="132" t="s">
        <v>85</v>
      </c>
      <c r="U35" s="132">
        <v>0.98</v>
      </c>
      <c r="V35" s="132">
        <f t="shared" si="13"/>
        <v>3.92</v>
      </c>
      <c r="W35" s="132"/>
      <c r="X35" s="132" t="s">
        <v>86</v>
      </c>
      <c r="Y35" s="129"/>
      <c r="Z35" s="129"/>
      <c r="AA35" s="129"/>
      <c r="AB35" s="129"/>
      <c r="AC35" s="129"/>
      <c r="AD35" s="129"/>
      <c r="AE35" s="129"/>
      <c r="AF35" s="129"/>
      <c r="AG35" s="129" t="s">
        <v>87</v>
      </c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</row>
    <row r="36" spans="1:60" outlineLevel="1" x14ac:dyDescent="0.2">
      <c r="A36" s="146">
        <v>27</v>
      </c>
      <c r="B36" s="147" t="s">
        <v>144</v>
      </c>
      <c r="C36" s="153" t="s">
        <v>145</v>
      </c>
      <c r="D36" s="148" t="s">
        <v>122</v>
      </c>
      <c r="E36" s="149">
        <v>3</v>
      </c>
      <c r="F36" s="150">
        <v>0</v>
      </c>
      <c r="G36" s="151">
        <f t="shared" si="7"/>
        <v>0</v>
      </c>
      <c r="H36" s="132">
        <v>0</v>
      </c>
      <c r="I36" s="132">
        <f t="shared" si="8"/>
        <v>0</v>
      </c>
      <c r="J36" s="132">
        <v>62.4</v>
      </c>
      <c r="K36" s="132">
        <f t="shared" si="9"/>
        <v>187.2</v>
      </c>
      <c r="L36" s="132">
        <v>21</v>
      </c>
      <c r="M36" s="132">
        <f t="shared" si="10"/>
        <v>0</v>
      </c>
      <c r="N36" s="132">
        <v>0</v>
      </c>
      <c r="O36" s="132">
        <f t="shared" si="11"/>
        <v>0</v>
      </c>
      <c r="P36" s="132">
        <v>0</v>
      </c>
      <c r="Q36" s="132">
        <f t="shared" si="12"/>
        <v>0</v>
      </c>
      <c r="R36" s="132"/>
      <c r="S36" s="132" t="s">
        <v>146</v>
      </c>
      <c r="T36" s="132" t="s">
        <v>115</v>
      </c>
      <c r="U36" s="132">
        <v>0.13100000000000001</v>
      </c>
      <c r="V36" s="132">
        <f t="shared" si="13"/>
        <v>0.39</v>
      </c>
      <c r="W36" s="132"/>
      <c r="X36" s="132" t="s">
        <v>86</v>
      </c>
      <c r="Y36" s="129"/>
      <c r="Z36" s="129"/>
      <c r="AA36" s="129"/>
      <c r="AB36" s="129"/>
      <c r="AC36" s="129"/>
      <c r="AD36" s="129"/>
      <c r="AE36" s="129"/>
      <c r="AF36" s="129"/>
      <c r="AG36" s="129" t="s">
        <v>87</v>
      </c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</row>
    <row r="37" spans="1:60" ht="22.5" outlineLevel="1" x14ac:dyDescent="0.2">
      <c r="A37" s="146">
        <v>28</v>
      </c>
      <c r="B37" s="147" t="s">
        <v>147</v>
      </c>
      <c r="C37" s="153" t="s">
        <v>148</v>
      </c>
      <c r="D37" s="148" t="s">
        <v>122</v>
      </c>
      <c r="E37" s="149">
        <v>3</v>
      </c>
      <c r="F37" s="150">
        <v>0</v>
      </c>
      <c r="G37" s="151">
        <f t="shared" si="7"/>
        <v>0</v>
      </c>
      <c r="H37" s="132">
        <v>0</v>
      </c>
      <c r="I37" s="132">
        <f t="shared" si="8"/>
        <v>0</v>
      </c>
      <c r="J37" s="132">
        <v>572</v>
      </c>
      <c r="K37" s="132">
        <f t="shared" si="9"/>
        <v>1716</v>
      </c>
      <c r="L37" s="132">
        <v>21</v>
      </c>
      <c r="M37" s="132">
        <f t="shared" si="10"/>
        <v>0</v>
      </c>
      <c r="N37" s="132">
        <v>0</v>
      </c>
      <c r="O37" s="132">
        <f t="shared" si="11"/>
        <v>0</v>
      </c>
      <c r="P37" s="132">
        <v>0</v>
      </c>
      <c r="Q37" s="132">
        <f t="shared" si="12"/>
        <v>0</v>
      </c>
      <c r="R37" s="132"/>
      <c r="S37" s="132" t="s">
        <v>146</v>
      </c>
      <c r="T37" s="132" t="s">
        <v>115</v>
      </c>
      <c r="U37" s="132">
        <v>0</v>
      </c>
      <c r="V37" s="132">
        <f t="shared" si="13"/>
        <v>0</v>
      </c>
      <c r="W37" s="132"/>
      <c r="X37" s="132" t="s">
        <v>86</v>
      </c>
      <c r="Y37" s="129"/>
      <c r="Z37" s="129"/>
      <c r="AA37" s="129"/>
      <c r="AB37" s="129"/>
      <c r="AC37" s="129"/>
      <c r="AD37" s="129"/>
      <c r="AE37" s="129"/>
      <c r="AF37" s="129"/>
      <c r="AG37" s="129" t="s">
        <v>87</v>
      </c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</row>
    <row r="38" spans="1:60" outlineLevel="1" x14ac:dyDescent="0.2">
      <c r="A38" s="146">
        <v>29</v>
      </c>
      <c r="B38" s="147" t="s">
        <v>149</v>
      </c>
      <c r="C38" s="153" t="s">
        <v>150</v>
      </c>
      <c r="D38" s="148" t="s">
        <v>125</v>
      </c>
      <c r="E38" s="149">
        <v>110</v>
      </c>
      <c r="F38" s="150">
        <v>0</v>
      </c>
      <c r="G38" s="151">
        <f t="shared" si="7"/>
        <v>0</v>
      </c>
      <c r="H38" s="132">
        <v>0</v>
      </c>
      <c r="I38" s="132">
        <f t="shared" si="8"/>
        <v>0</v>
      </c>
      <c r="J38" s="132">
        <v>850</v>
      </c>
      <c r="K38" s="132">
        <f t="shared" si="9"/>
        <v>93500</v>
      </c>
      <c r="L38" s="132">
        <v>21</v>
      </c>
      <c r="M38" s="132">
        <f t="shared" si="10"/>
        <v>0</v>
      </c>
      <c r="N38" s="132">
        <v>0</v>
      </c>
      <c r="O38" s="132">
        <f t="shared" si="11"/>
        <v>0</v>
      </c>
      <c r="P38" s="132">
        <v>0</v>
      </c>
      <c r="Q38" s="132">
        <f t="shared" si="12"/>
        <v>0</v>
      </c>
      <c r="R38" s="132"/>
      <c r="S38" s="132" t="s">
        <v>146</v>
      </c>
      <c r="T38" s="132" t="s">
        <v>115</v>
      </c>
      <c r="U38" s="132">
        <v>0.17199999999999999</v>
      </c>
      <c r="V38" s="132">
        <f t="shared" si="13"/>
        <v>18.920000000000002</v>
      </c>
      <c r="W38" s="132"/>
      <c r="X38" s="132" t="s">
        <v>86</v>
      </c>
      <c r="Y38" s="129"/>
      <c r="Z38" s="129"/>
      <c r="AA38" s="129"/>
      <c r="AB38" s="129"/>
      <c r="AC38" s="129"/>
      <c r="AD38" s="129"/>
      <c r="AE38" s="129"/>
      <c r="AF38" s="129"/>
      <c r="AG38" s="129" t="s">
        <v>87</v>
      </c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</row>
    <row r="39" spans="1:60" outlineLevel="1" x14ac:dyDescent="0.2">
      <c r="A39" s="146">
        <v>30</v>
      </c>
      <c r="B39" s="147" t="s">
        <v>151</v>
      </c>
      <c r="C39" s="153" t="s">
        <v>152</v>
      </c>
      <c r="D39" s="148" t="s">
        <v>122</v>
      </c>
      <c r="E39" s="149">
        <v>3</v>
      </c>
      <c r="F39" s="150">
        <v>0</v>
      </c>
      <c r="G39" s="151">
        <f t="shared" si="7"/>
        <v>0</v>
      </c>
      <c r="H39" s="132">
        <v>0</v>
      </c>
      <c r="I39" s="132">
        <f t="shared" si="8"/>
        <v>0</v>
      </c>
      <c r="J39" s="132">
        <v>970</v>
      </c>
      <c r="K39" s="132">
        <f t="shared" si="9"/>
        <v>2910</v>
      </c>
      <c r="L39" s="132">
        <v>21</v>
      </c>
      <c r="M39" s="132">
        <f t="shared" si="10"/>
        <v>0</v>
      </c>
      <c r="N39" s="132">
        <v>0</v>
      </c>
      <c r="O39" s="132">
        <f t="shared" si="11"/>
        <v>0</v>
      </c>
      <c r="P39" s="132">
        <v>0</v>
      </c>
      <c r="Q39" s="132">
        <f t="shared" si="12"/>
        <v>0</v>
      </c>
      <c r="R39" s="132"/>
      <c r="S39" s="132" t="s">
        <v>146</v>
      </c>
      <c r="T39" s="132" t="s">
        <v>115</v>
      </c>
      <c r="U39" s="132">
        <v>3.47</v>
      </c>
      <c r="V39" s="132">
        <f t="shared" si="13"/>
        <v>10.41</v>
      </c>
      <c r="W39" s="132"/>
      <c r="X39" s="132" t="s">
        <v>86</v>
      </c>
      <c r="Y39" s="129"/>
      <c r="Z39" s="129"/>
      <c r="AA39" s="129"/>
      <c r="AB39" s="129"/>
      <c r="AC39" s="129"/>
      <c r="AD39" s="129"/>
      <c r="AE39" s="129"/>
      <c r="AF39" s="129"/>
      <c r="AG39" s="129" t="s">
        <v>87</v>
      </c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</row>
    <row r="40" spans="1:60" outlineLevel="1" x14ac:dyDescent="0.2">
      <c r="A40" s="146">
        <v>31</v>
      </c>
      <c r="B40" s="147" t="s">
        <v>153</v>
      </c>
      <c r="C40" s="153" t="s">
        <v>154</v>
      </c>
      <c r="D40" s="148" t="s">
        <v>125</v>
      </c>
      <c r="E40" s="149">
        <v>110</v>
      </c>
      <c r="F40" s="150">
        <v>0</v>
      </c>
      <c r="G40" s="151">
        <f t="shared" si="7"/>
        <v>0</v>
      </c>
      <c r="H40" s="132">
        <v>310</v>
      </c>
      <c r="I40" s="132">
        <f t="shared" si="8"/>
        <v>34100</v>
      </c>
      <c r="J40" s="132">
        <v>0</v>
      </c>
      <c r="K40" s="132">
        <f t="shared" si="9"/>
        <v>0</v>
      </c>
      <c r="L40" s="132">
        <v>21</v>
      </c>
      <c r="M40" s="132">
        <f t="shared" si="10"/>
        <v>0</v>
      </c>
      <c r="N40" s="132">
        <v>2.1700000000000001E-3</v>
      </c>
      <c r="O40" s="132">
        <f t="shared" si="11"/>
        <v>0.24</v>
      </c>
      <c r="P40" s="132">
        <v>0</v>
      </c>
      <c r="Q40" s="132">
        <f t="shared" si="12"/>
        <v>0</v>
      </c>
      <c r="R40" s="132" t="s">
        <v>155</v>
      </c>
      <c r="S40" s="132" t="s">
        <v>85</v>
      </c>
      <c r="T40" s="132" t="s">
        <v>115</v>
      </c>
      <c r="U40" s="132">
        <v>0</v>
      </c>
      <c r="V40" s="132">
        <f t="shared" si="13"/>
        <v>0</v>
      </c>
      <c r="W40" s="132"/>
      <c r="X40" s="132" t="s">
        <v>156</v>
      </c>
      <c r="Y40" s="129"/>
      <c r="Z40" s="129"/>
      <c r="AA40" s="129"/>
      <c r="AB40" s="129"/>
      <c r="AC40" s="129"/>
      <c r="AD40" s="129"/>
      <c r="AE40" s="129"/>
      <c r="AF40" s="129"/>
      <c r="AG40" s="129" t="s">
        <v>157</v>
      </c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</row>
    <row r="41" spans="1:60" outlineLevel="1" x14ac:dyDescent="0.2">
      <c r="A41" s="146">
        <v>32</v>
      </c>
      <c r="B41" s="147" t="s">
        <v>158</v>
      </c>
      <c r="C41" s="153" t="s">
        <v>159</v>
      </c>
      <c r="D41" s="148" t="s">
        <v>125</v>
      </c>
      <c r="E41" s="149">
        <v>6</v>
      </c>
      <c r="F41" s="150">
        <v>0</v>
      </c>
      <c r="G41" s="151">
        <f t="shared" si="7"/>
        <v>0</v>
      </c>
      <c r="H41" s="132">
        <v>35</v>
      </c>
      <c r="I41" s="132">
        <f t="shared" si="8"/>
        <v>210</v>
      </c>
      <c r="J41" s="132">
        <v>0</v>
      </c>
      <c r="K41" s="132">
        <f t="shared" si="9"/>
        <v>0</v>
      </c>
      <c r="L41" s="132">
        <v>21</v>
      </c>
      <c r="M41" s="132">
        <f t="shared" si="10"/>
        <v>0</v>
      </c>
      <c r="N41" s="132">
        <v>2.7999999999999998E-4</v>
      </c>
      <c r="O41" s="132">
        <f t="shared" si="11"/>
        <v>0</v>
      </c>
      <c r="P41" s="132">
        <v>0</v>
      </c>
      <c r="Q41" s="132">
        <f t="shared" si="12"/>
        <v>0</v>
      </c>
      <c r="R41" s="132" t="s">
        <v>155</v>
      </c>
      <c r="S41" s="132" t="s">
        <v>85</v>
      </c>
      <c r="T41" s="132" t="s">
        <v>115</v>
      </c>
      <c r="U41" s="132">
        <v>0</v>
      </c>
      <c r="V41" s="132">
        <f t="shared" si="13"/>
        <v>0</v>
      </c>
      <c r="W41" s="132"/>
      <c r="X41" s="132" t="s">
        <v>156</v>
      </c>
      <c r="Y41" s="129"/>
      <c r="Z41" s="129"/>
      <c r="AA41" s="129"/>
      <c r="AB41" s="129"/>
      <c r="AC41" s="129"/>
      <c r="AD41" s="129"/>
      <c r="AE41" s="129"/>
      <c r="AF41" s="129"/>
      <c r="AG41" s="129" t="s">
        <v>157</v>
      </c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</row>
    <row r="42" spans="1:60" ht="22.5" outlineLevel="1" x14ac:dyDescent="0.2">
      <c r="A42" s="146">
        <v>33</v>
      </c>
      <c r="B42" s="147" t="s">
        <v>160</v>
      </c>
      <c r="C42" s="153" t="s">
        <v>161</v>
      </c>
      <c r="D42" s="148" t="s">
        <v>122</v>
      </c>
      <c r="E42" s="149">
        <v>2</v>
      </c>
      <c r="F42" s="150">
        <v>0</v>
      </c>
      <c r="G42" s="151">
        <f t="shared" si="7"/>
        <v>0</v>
      </c>
      <c r="H42" s="132">
        <v>3096</v>
      </c>
      <c r="I42" s="132">
        <f t="shared" si="8"/>
        <v>6192</v>
      </c>
      <c r="J42" s="132">
        <v>0</v>
      </c>
      <c r="K42" s="132">
        <f t="shared" si="9"/>
        <v>0</v>
      </c>
      <c r="L42" s="132">
        <v>21</v>
      </c>
      <c r="M42" s="132">
        <f t="shared" si="10"/>
        <v>0</v>
      </c>
      <c r="N42" s="132">
        <v>1.1000000000000001E-3</v>
      </c>
      <c r="O42" s="132">
        <f t="shared" si="11"/>
        <v>0</v>
      </c>
      <c r="P42" s="132">
        <v>0</v>
      </c>
      <c r="Q42" s="132">
        <f t="shared" si="12"/>
        <v>0</v>
      </c>
      <c r="R42" s="132" t="s">
        <v>155</v>
      </c>
      <c r="S42" s="132" t="s">
        <v>85</v>
      </c>
      <c r="T42" s="132" t="s">
        <v>115</v>
      </c>
      <c r="U42" s="132">
        <v>0</v>
      </c>
      <c r="V42" s="132">
        <f t="shared" si="13"/>
        <v>0</v>
      </c>
      <c r="W42" s="132"/>
      <c r="X42" s="132" t="s">
        <v>156</v>
      </c>
      <c r="Y42" s="129"/>
      <c r="Z42" s="129"/>
      <c r="AA42" s="129"/>
      <c r="AB42" s="129"/>
      <c r="AC42" s="129"/>
      <c r="AD42" s="129"/>
      <c r="AE42" s="129"/>
      <c r="AF42" s="129"/>
      <c r="AG42" s="129" t="s">
        <v>157</v>
      </c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</row>
    <row r="43" spans="1:60" outlineLevel="1" x14ac:dyDescent="0.2">
      <c r="A43" s="146">
        <v>34</v>
      </c>
      <c r="B43" s="147" t="s">
        <v>162</v>
      </c>
      <c r="C43" s="153" t="s">
        <v>163</v>
      </c>
      <c r="D43" s="148" t="s">
        <v>122</v>
      </c>
      <c r="E43" s="149">
        <v>3</v>
      </c>
      <c r="F43" s="150">
        <v>0</v>
      </c>
      <c r="G43" s="151">
        <f t="shared" si="7"/>
        <v>0</v>
      </c>
      <c r="H43" s="132">
        <v>190</v>
      </c>
      <c r="I43" s="132">
        <f t="shared" si="8"/>
        <v>570</v>
      </c>
      <c r="J43" s="132">
        <v>0</v>
      </c>
      <c r="K43" s="132">
        <f t="shared" si="9"/>
        <v>0</v>
      </c>
      <c r="L43" s="132">
        <v>21</v>
      </c>
      <c r="M43" s="132">
        <f t="shared" si="10"/>
        <v>0</v>
      </c>
      <c r="N43" s="132">
        <v>2.7999999999999998E-4</v>
      </c>
      <c r="O43" s="132">
        <f t="shared" si="11"/>
        <v>0</v>
      </c>
      <c r="P43" s="132">
        <v>0</v>
      </c>
      <c r="Q43" s="132">
        <f t="shared" si="12"/>
        <v>0</v>
      </c>
      <c r="R43" s="132" t="s">
        <v>155</v>
      </c>
      <c r="S43" s="132" t="s">
        <v>85</v>
      </c>
      <c r="T43" s="132" t="s">
        <v>115</v>
      </c>
      <c r="U43" s="132">
        <v>0</v>
      </c>
      <c r="V43" s="132">
        <f t="shared" si="13"/>
        <v>0</v>
      </c>
      <c r="W43" s="132"/>
      <c r="X43" s="132" t="s">
        <v>156</v>
      </c>
      <c r="Y43" s="129"/>
      <c r="Z43" s="129"/>
      <c r="AA43" s="129"/>
      <c r="AB43" s="129"/>
      <c r="AC43" s="129"/>
      <c r="AD43" s="129"/>
      <c r="AE43" s="129"/>
      <c r="AF43" s="129"/>
      <c r="AG43" s="129" t="s">
        <v>157</v>
      </c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</row>
    <row r="44" spans="1:60" outlineLevel="1" x14ac:dyDescent="0.2">
      <c r="A44" s="146">
        <v>35</v>
      </c>
      <c r="B44" s="147" t="s">
        <v>164</v>
      </c>
      <c r="C44" s="153" t="s">
        <v>165</v>
      </c>
      <c r="D44" s="148" t="s">
        <v>122</v>
      </c>
      <c r="E44" s="149">
        <v>3</v>
      </c>
      <c r="F44" s="150">
        <v>0</v>
      </c>
      <c r="G44" s="151">
        <f t="shared" si="7"/>
        <v>0</v>
      </c>
      <c r="H44" s="132">
        <v>609</v>
      </c>
      <c r="I44" s="132">
        <f t="shared" si="8"/>
        <v>1827</v>
      </c>
      <c r="J44" s="132">
        <v>0</v>
      </c>
      <c r="K44" s="132">
        <f t="shared" si="9"/>
        <v>0</v>
      </c>
      <c r="L44" s="132">
        <v>21</v>
      </c>
      <c r="M44" s="132">
        <f t="shared" si="10"/>
        <v>0</v>
      </c>
      <c r="N44" s="132">
        <v>2.7E-4</v>
      </c>
      <c r="O44" s="132">
        <f t="shared" si="11"/>
        <v>0</v>
      </c>
      <c r="P44" s="132">
        <v>0</v>
      </c>
      <c r="Q44" s="132">
        <f t="shared" si="12"/>
        <v>0</v>
      </c>
      <c r="R44" s="132" t="s">
        <v>155</v>
      </c>
      <c r="S44" s="132" t="s">
        <v>85</v>
      </c>
      <c r="T44" s="132" t="s">
        <v>115</v>
      </c>
      <c r="U44" s="132">
        <v>0</v>
      </c>
      <c r="V44" s="132">
        <f t="shared" si="13"/>
        <v>0</v>
      </c>
      <c r="W44" s="132"/>
      <c r="X44" s="132" t="s">
        <v>156</v>
      </c>
      <c r="Y44" s="129"/>
      <c r="Z44" s="129"/>
      <c r="AA44" s="129"/>
      <c r="AB44" s="129"/>
      <c r="AC44" s="129"/>
      <c r="AD44" s="129"/>
      <c r="AE44" s="129"/>
      <c r="AF44" s="129"/>
      <c r="AG44" s="129" t="s">
        <v>157</v>
      </c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</row>
    <row r="45" spans="1:60" ht="22.5" outlineLevel="1" x14ac:dyDescent="0.2">
      <c r="A45" s="146">
        <v>36</v>
      </c>
      <c r="B45" s="147" t="s">
        <v>166</v>
      </c>
      <c r="C45" s="153" t="s">
        <v>167</v>
      </c>
      <c r="D45" s="148" t="s">
        <v>122</v>
      </c>
      <c r="E45" s="149">
        <v>1</v>
      </c>
      <c r="F45" s="150">
        <v>0</v>
      </c>
      <c r="G45" s="151">
        <f t="shared" si="7"/>
        <v>0</v>
      </c>
      <c r="H45" s="132">
        <v>572</v>
      </c>
      <c r="I45" s="132">
        <f t="shared" si="8"/>
        <v>572</v>
      </c>
      <c r="J45" s="132">
        <v>0</v>
      </c>
      <c r="K45" s="132">
        <f t="shared" si="9"/>
        <v>0</v>
      </c>
      <c r="L45" s="132">
        <v>21</v>
      </c>
      <c r="M45" s="132">
        <f t="shared" si="10"/>
        <v>0</v>
      </c>
      <c r="N45" s="132">
        <v>1.1299999999999999E-2</v>
      </c>
      <c r="O45" s="132">
        <f t="shared" si="11"/>
        <v>0.01</v>
      </c>
      <c r="P45" s="132">
        <v>0</v>
      </c>
      <c r="Q45" s="132">
        <f t="shared" si="12"/>
        <v>0</v>
      </c>
      <c r="R45" s="132" t="s">
        <v>155</v>
      </c>
      <c r="S45" s="132" t="s">
        <v>85</v>
      </c>
      <c r="T45" s="132" t="s">
        <v>115</v>
      </c>
      <c r="U45" s="132">
        <v>0</v>
      </c>
      <c r="V45" s="132">
        <f t="shared" si="13"/>
        <v>0</v>
      </c>
      <c r="W45" s="132"/>
      <c r="X45" s="132" t="s">
        <v>156</v>
      </c>
      <c r="Y45" s="129"/>
      <c r="Z45" s="129"/>
      <c r="AA45" s="129"/>
      <c r="AB45" s="129"/>
      <c r="AC45" s="129"/>
      <c r="AD45" s="129"/>
      <c r="AE45" s="129"/>
      <c r="AF45" s="129"/>
      <c r="AG45" s="129" t="s">
        <v>157</v>
      </c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</row>
    <row r="46" spans="1:60" ht="22.5" outlineLevel="1" x14ac:dyDescent="0.2">
      <c r="A46" s="146">
        <v>37</v>
      </c>
      <c r="B46" s="147" t="s">
        <v>168</v>
      </c>
      <c r="C46" s="153" t="s">
        <v>169</v>
      </c>
      <c r="D46" s="148" t="s">
        <v>122</v>
      </c>
      <c r="E46" s="149">
        <v>3</v>
      </c>
      <c r="F46" s="150">
        <v>0</v>
      </c>
      <c r="G46" s="151">
        <f t="shared" si="7"/>
        <v>0</v>
      </c>
      <c r="H46" s="132">
        <v>1889</v>
      </c>
      <c r="I46" s="132">
        <f t="shared" si="8"/>
        <v>5667</v>
      </c>
      <c r="J46" s="132">
        <v>0</v>
      </c>
      <c r="K46" s="132">
        <f t="shared" si="9"/>
        <v>0</v>
      </c>
      <c r="L46" s="132">
        <v>21</v>
      </c>
      <c r="M46" s="132">
        <f t="shared" si="10"/>
        <v>0</v>
      </c>
      <c r="N46" s="132">
        <v>4.1999999999999997E-3</v>
      </c>
      <c r="O46" s="132">
        <f t="shared" si="11"/>
        <v>0.01</v>
      </c>
      <c r="P46" s="132">
        <v>0</v>
      </c>
      <c r="Q46" s="132">
        <f t="shared" si="12"/>
        <v>0</v>
      </c>
      <c r="R46" s="132" t="s">
        <v>155</v>
      </c>
      <c r="S46" s="132" t="s">
        <v>85</v>
      </c>
      <c r="T46" s="132" t="s">
        <v>115</v>
      </c>
      <c r="U46" s="132">
        <v>0</v>
      </c>
      <c r="V46" s="132">
        <f t="shared" si="13"/>
        <v>0</v>
      </c>
      <c r="W46" s="132"/>
      <c r="X46" s="132" t="s">
        <v>156</v>
      </c>
      <c r="Y46" s="129"/>
      <c r="Z46" s="129"/>
      <c r="AA46" s="129"/>
      <c r="AB46" s="129"/>
      <c r="AC46" s="129"/>
      <c r="AD46" s="129"/>
      <c r="AE46" s="129"/>
      <c r="AF46" s="129"/>
      <c r="AG46" s="129" t="s">
        <v>157</v>
      </c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</row>
    <row r="47" spans="1:60" outlineLevel="1" x14ac:dyDescent="0.2">
      <c r="A47" s="146">
        <v>38</v>
      </c>
      <c r="B47" s="147" t="s">
        <v>170</v>
      </c>
      <c r="C47" s="153" t="s">
        <v>171</v>
      </c>
      <c r="D47" s="148" t="s">
        <v>122</v>
      </c>
      <c r="E47" s="149">
        <v>1</v>
      </c>
      <c r="F47" s="150">
        <v>0</v>
      </c>
      <c r="G47" s="151">
        <f t="shared" si="7"/>
        <v>0</v>
      </c>
      <c r="H47" s="132">
        <v>5127</v>
      </c>
      <c r="I47" s="132">
        <f t="shared" si="8"/>
        <v>5127</v>
      </c>
      <c r="J47" s="132">
        <v>0</v>
      </c>
      <c r="K47" s="132">
        <f t="shared" si="9"/>
        <v>0</v>
      </c>
      <c r="L47" s="132">
        <v>21</v>
      </c>
      <c r="M47" s="132">
        <f t="shared" si="10"/>
        <v>0</v>
      </c>
      <c r="N47" s="132">
        <v>2.4500000000000001E-2</v>
      </c>
      <c r="O47" s="132">
        <f t="shared" si="11"/>
        <v>0.02</v>
      </c>
      <c r="P47" s="132">
        <v>0</v>
      </c>
      <c r="Q47" s="132">
        <f t="shared" si="12"/>
        <v>0</v>
      </c>
      <c r="R47" s="132" t="s">
        <v>155</v>
      </c>
      <c r="S47" s="132" t="s">
        <v>85</v>
      </c>
      <c r="T47" s="132" t="s">
        <v>115</v>
      </c>
      <c r="U47" s="132">
        <v>0</v>
      </c>
      <c r="V47" s="132">
        <f t="shared" si="13"/>
        <v>0</v>
      </c>
      <c r="W47" s="132"/>
      <c r="X47" s="132" t="s">
        <v>156</v>
      </c>
      <c r="Y47" s="129"/>
      <c r="Z47" s="129"/>
      <c r="AA47" s="129"/>
      <c r="AB47" s="129"/>
      <c r="AC47" s="129"/>
      <c r="AD47" s="129"/>
      <c r="AE47" s="129"/>
      <c r="AF47" s="129"/>
      <c r="AG47" s="129" t="s">
        <v>157</v>
      </c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</row>
    <row r="48" spans="1:60" outlineLevel="1" x14ac:dyDescent="0.2">
      <c r="A48" s="146">
        <v>39</v>
      </c>
      <c r="B48" s="147" t="s">
        <v>172</v>
      </c>
      <c r="C48" s="153" t="s">
        <v>173</v>
      </c>
      <c r="D48" s="148" t="s">
        <v>122</v>
      </c>
      <c r="E48" s="149">
        <v>3</v>
      </c>
      <c r="F48" s="150">
        <v>0</v>
      </c>
      <c r="G48" s="151">
        <f t="shared" si="7"/>
        <v>0</v>
      </c>
      <c r="H48" s="132">
        <v>1145</v>
      </c>
      <c r="I48" s="132">
        <f t="shared" si="8"/>
        <v>3435</v>
      </c>
      <c r="J48" s="132">
        <v>0</v>
      </c>
      <c r="K48" s="132">
        <f t="shared" si="9"/>
        <v>0</v>
      </c>
      <c r="L48" s="132">
        <v>21</v>
      </c>
      <c r="M48" s="132">
        <f t="shared" si="10"/>
        <v>0</v>
      </c>
      <c r="N48" s="132">
        <v>2.5000000000000001E-3</v>
      </c>
      <c r="O48" s="132">
        <f t="shared" si="11"/>
        <v>0.01</v>
      </c>
      <c r="P48" s="132">
        <v>0</v>
      </c>
      <c r="Q48" s="132">
        <f t="shared" si="12"/>
        <v>0</v>
      </c>
      <c r="R48" s="132" t="s">
        <v>155</v>
      </c>
      <c r="S48" s="132" t="s">
        <v>85</v>
      </c>
      <c r="T48" s="132" t="s">
        <v>115</v>
      </c>
      <c r="U48" s="132">
        <v>0</v>
      </c>
      <c r="V48" s="132">
        <f t="shared" si="13"/>
        <v>0</v>
      </c>
      <c r="W48" s="132"/>
      <c r="X48" s="132" t="s">
        <v>156</v>
      </c>
      <c r="Y48" s="129"/>
      <c r="Z48" s="129"/>
      <c r="AA48" s="129"/>
      <c r="AB48" s="129"/>
      <c r="AC48" s="129"/>
      <c r="AD48" s="129"/>
      <c r="AE48" s="129"/>
      <c r="AF48" s="129"/>
      <c r="AG48" s="129" t="s">
        <v>157</v>
      </c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</row>
    <row r="49" spans="1:60" outlineLevel="1" x14ac:dyDescent="0.2">
      <c r="A49" s="146">
        <v>40</v>
      </c>
      <c r="B49" s="147" t="s">
        <v>174</v>
      </c>
      <c r="C49" s="153" t="s">
        <v>175</v>
      </c>
      <c r="D49" s="148" t="s">
        <v>122</v>
      </c>
      <c r="E49" s="149">
        <v>4</v>
      </c>
      <c r="F49" s="150">
        <v>0</v>
      </c>
      <c r="G49" s="151">
        <f t="shared" si="7"/>
        <v>0</v>
      </c>
      <c r="H49" s="132">
        <v>133</v>
      </c>
      <c r="I49" s="132">
        <f t="shared" si="8"/>
        <v>532</v>
      </c>
      <c r="J49" s="132">
        <v>0</v>
      </c>
      <c r="K49" s="132">
        <f t="shared" si="9"/>
        <v>0</v>
      </c>
      <c r="L49" s="132">
        <v>21</v>
      </c>
      <c r="M49" s="132">
        <f t="shared" si="10"/>
        <v>0</v>
      </c>
      <c r="N49" s="132">
        <v>8.9999999999999998E-4</v>
      </c>
      <c r="O49" s="132">
        <f t="shared" si="11"/>
        <v>0</v>
      </c>
      <c r="P49" s="132">
        <v>0</v>
      </c>
      <c r="Q49" s="132">
        <f t="shared" si="12"/>
        <v>0</v>
      </c>
      <c r="R49" s="132" t="s">
        <v>155</v>
      </c>
      <c r="S49" s="132" t="s">
        <v>85</v>
      </c>
      <c r="T49" s="132" t="s">
        <v>115</v>
      </c>
      <c r="U49" s="132">
        <v>0</v>
      </c>
      <c r="V49" s="132">
        <f t="shared" si="13"/>
        <v>0</v>
      </c>
      <c r="W49" s="132"/>
      <c r="X49" s="132" t="s">
        <v>156</v>
      </c>
      <c r="Y49" s="129"/>
      <c r="Z49" s="129"/>
      <c r="AA49" s="129"/>
      <c r="AB49" s="129"/>
      <c r="AC49" s="129"/>
      <c r="AD49" s="129"/>
      <c r="AE49" s="129"/>
      <c r="AF49" s="129"/>
      <c r="AG49" s="129" t="s">
        <v>157</v>
      </c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</row>
    <row r="50" spans="1:60" ht="22.5" outlineLevel="1" x14ac:dyDescent="0.2">
      <c r="A50" s="146">
        <v>41</v>
      </c>
      <c r="B50" s="147" t="s">
        <v>176</v>
      </c>
      <c r="C50" s="153" t="s">
        <v>177</v>
      </c>
      <c r="D50" s="148" t="s">
        <v>122</v>
      </c>
      <c r="E50" s="149">
        <v>3</v>
      </c>
      <c r="F50" s="150">
        <v>0</v>
      </c>
      <c r="G50" s="151">
        <f t="shared" si="7"/>
        <v>0</v>
      </c>
      <c r="H50" s="132">
        <v>512</v>
      </c>
      <c r="I50" s="132">
        <f t="shared" si="8"/>
        <v>1536</v>
      </c>
      <c r="J50" s="132">
        <v>0</v>
      </c>
      <c r="K50" s="132">
        <f t="shared" si="9"/>
        <v>0</v>
      </c>
      <c r="L50" s="132">
        <v>21</v>
      </c>
      <c r="M50" s="132">
        <f t="shared" si="10"/>
        <v>0</v>
      </c>
      <c r="N50" s="132">
        <v>3.3E-3</v>
      </c>
      <c r="O50" s="132">
        <f t="shared" si="11"/>
        <v>0.01</v>
      </c>
      <c r="P50" s="132">
        <v>0</v>
      </c>
      <c r="Q50" s="132">
        <f t="shared" si="12"/>
        <v>0</v>
      </c>
      <c r="R50" s="132" t="s">
        <v>155</v>
      </c>
      <c r="S50" s="132" t="s">
        <v>85</v>
      </c>
      <c r="T50" s="132" t="s">
        <v>115</v>
      </c>
      <c r="U50" s="132">
        <v>0</v>
      </c>
      <c r="V50" s="132">
        <f t="shared" si="13"/>
        <v>0</v>
      </c>
      <c r="W50" s="132"/>
      <c r="X50" s="132" t="s">
        <v>156</v>
      </c>
      <c r="Y50" s="129"/>
      <c r="Z50" s="129"/>
      <c r="AA50" s="129"/>
      <c r="AB50" s="129"/>
      <c r="AC50" s="129"/>
      <c r="AD50" s="129"/>
      <c r="AE50" s="129"/>
      <c r="AF50" s="129"/>
      <c r="AG50" s="129" t="s">
        <v>157</v>
      </c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</row>
    <row r="51" spans="1:60" ht="22.5" outlineLevel="1" x14ac:dyDescent="0.2">
      <c r="A51" s="146">
        <v>42</v>
      </c>
      <c r="B51" s="147" t="s">
        <v>178</v>
      </c>
      <c r="C51" s="153" t="s">
        <v>179</v>
      </c>
      <c r="D51" s="148" t="s">
        <v>122</v>
      </c>
      <c r="E51" s="149">
        <v>1</v>
      </c>
      <c r="F51" s="150">
        <v>0</v>
      </c>
      <c r="G51" s="151">
        <f t="shared" si="7"/>
        <v>0</v>
      </c>
      <c r="H51" s="132">
        <v>1401</v>
      </c>
      <c r="I51" s="132">
        <f t="shared" si="8"/>
        <v>1401</v>
      </c>
      <c r="J51" s="132">
        <v>0</v>
      </c>
      <c r="K51" s="132">
        <f t="shared" si="9"/>
        <v>0</v>
      </c>
      <c r="L51" s="132">
        <v>21</v>
      </c>
      <c r="M51" s="132">
        <f t="shared" si="10"/>
        <v>0</v>
      </c>
      <c r="N51" s="132">
        <v>7.3000000000000001E-3</v>
      </c>
      <c r="O51" s="132">
        <f t="shared" si="11"/>
        <v>0.01</v>
      </c>
      <c r="P51" s="132">
        <v>0</v>
      </c>
      <c r="Q51" s="132">
        <f t="shared" si="12"/>
        <v>0</v>
      </c>
      <c r="R51" s="132" t="s">
        <v>155</v>
      </c>
      <c r="S51" s="132" t="s">
        <v>85</v>
      </c>
      <c r="T51" s="132" t="s">
        <v>115</v>
      </c>
      <c r="U51" s="132">
        <v>0</v>
      </c>
      <c r="V51" s="132">
        <f t="shared" si="13"/>
        <v>0</v>
      </c>
      <c r="W51" s="132"/>
      <c r="X51" s="132" t="s">
        <v>156</v>
      </c>
      <c r="Y51" s="129"/>
      <c r="Z51" s="129"/>
      <c r="AA51" s="129"/>
      <c r="AB51" s="129"/>
      <c r="AC51" s="129"/>
      <c r="AD51" s="129"/>
      <c r="AE51" s="129"/>
      <c r="AF51" s="129"/>
      <c r="AG51" s="129" t="s">
        <v>157</v>
      </c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</row>
    <row r="52" spans="1:60" x14ac:dyDescent="0.2">
      <c r="A52" s="134" t="s">
        <v>80</v>
      </c>
      <c r="B52" s="135" t="s">
        <v>53</v>
      </c>
      <c r="C52" s="152" t="s">
        <v>29</v>
      </c>
      <c r="D52" s="136"/>
      <c r="E52" s="137"/>
      <c r="F52" s="138"/>
      <c r="G52" s="139">
        <f>SUMIF(AG53:AG57,"&lt;&gt;NOR",G53:G57)</f>
        <v>0</v>
      </c>
      <c r="H52" s="133"/>
      <c r="I52" s="133">
        <f>SUM(I53:I57)</f>
        <v>4019.24</v>
      </c>
      <c r="J52" s="133"/>
      <c r="K52" s="133">
        <f>SUM(K53:K57)</f>
        <v>12692.84</v>
      </c>
      <c r="L52" s="133"/>
      <c r="M52" s="133">
        <f>SUM(M53:M57)</f>
        <v>0</v>
      </c>
      <c r="N52" s="133"/>
      <c r="O52" s="133">
        <f>SUM(O53:O57)</f>
        <v>0</v>
      </c>
      <c r="P52" s="133"/>
      <c r="Q52" s="133">
        <f>SUM(Q53:Q57)</f>
        <v>0</v>
      </c>
      <c r="R52" s="133"/>
      <c r="S52" s="133"/>
      <c r="T52" s="133"/>
      <c r="U52" s="133"/>
      <c r="V52" s="133">
        <f>SUM(V53:V57)</f>
        <v>0.4</v>
      </c>
      <c r="W52" s="133"/>
      <c r="X52" s="133"/>
      <c r="AG52" t="s">
        <v>81</v>
      </c>
    </row>
    <row r="53" spans="1:60" ht="22.5" outlineLevel="1" x14ac:dyDescent="0.2">
      <c r="A53" s="146">
        <v>43</v>
      </c>
      <c r="B53" s="147" t="s">
        <v>180</v>
      </c>
      <c r="C53" s="153" t="s">
        <v>181</v>
      </c>
      <c r="D53" s="148" t="s">
        <v>182</v>
      </c>
      <c r="E53" s="149">
        <v>0.11</v>
      </c>
      <c r="F53" s="150">
        <v>0</v>
      </c>
      <c r="G53" s="151">
        <f>ROUND(E53*F53,2)</f>
        <v>0</v>
      </c>
      <c r="H53" s="132">
        <v>174.94</v>
      </c>
      <c r="I53" s="132">
        <f>ROUND(E53*H53,2)</f>
        <v>19.239999999999998</v>
      </c>
      <c r="J53" s="132">
        <v>1753.06</v>
      </c>
      <c r="K53" s="132">
        <f>ROUND(E53*J53,2)</f>
        <v>192.84</v>
      </c>
      <c r="L53" s="132">
        <v>21</v>
      </c>
      <c r="M53" s="132">
        <f>G53*(1+L53/100)</f>
        <v>0</v>
      </c>
      <c r="N53" s="132">
        <v>1.124E-2</v>
      </c>
      <c r="O53" s="132">
        <f>ROUND(E53*N53,2)</f>
        <v>0</v>
      </c>
      <c r="P53" s="132">
        <v>0</v>
      </c>
      <c r="Q53" s="132">
        <f>ROUND(E53*P53,2)</f>
        <v>0</v>
      </c>
      <c r="R53" s="132"/>
      <c r="S53" s="132" t="s">
        <v>85</v>
      </c>
      <c r="T53" s="132" t="s">
        <v>85</v>
      </c>
      <c r="U53" s="132">
        <v>3.62</v>
      </c>
      <c r="V53" s="132">
        <f>ROUND(E53*U53,2)</f>
        <v>0.4</v>
      </c>
      <c r="W53" s="132"/>
      <c r="X53" s="132" t="s">
        <v>86</v>
      </c>
      <c r="Y53" s="129"/>
      <c r="Z53" s="129"/>
      <c r="AA53" s="129"/>
      <c r="AB53" s="129"/>
      <c r="AC53" s="129"/>
      <c r="AD53" s="129"/>
      <c r="AE53" s="129"/>
      <c r="AF53" s="129"/>
      <c r="AG53" s="129" t="s">
        <v>87</v>
      </c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</row>
    <row r="54" spans="1:60" outlineLevel="1" x14ac:dyDescent="0.2">
      <c r="A54" s="146">
        <v>44</v>
      </c>
      <c r="B54" s="147" t="s">
        <v>43</v>
      </c>
      <c r="C54" s="153" t="s">
        <v>183</v>
      </c>
      <c r="D54" s="148" t="s">
        <v>184</v>
      </c>
      <c r="E54" s="149">
        <v>1</v>
      </c>
      <c r="F54" s="150">
        <v>0</v>
      </c>
      <c r="G54" s="151">
        <f>ROUND(E54*F54,2)</f>
        <v>0</v>
      </c>
      <c r="H54" s="132">
        <v>0</v>
      </c>
      <c r="I54" s="132">
        <f>ROUND(E54*H54,2)</f>
        <v>0</v>
      </c>
      <c r="J54" s="132">
        <v>500</v>
      </c>
      <c r="K54" s="132">
        <f>ROUND(E54*J54,2)</f>
        <v>500</v>
      </c>
      <c r="L54" s="132">
        <v>21</v>
      </c>
      <c r="M54" s="132">
        <f>G54*(1+L54/100)</f>
        <v>0</v>
      </c>
      <c r="N54" s="132">
        <v>0</v>
      </c>
      <c r="O54" s="132">
        <f>ROUND(E54*N54,2)</f>
        <v>0</v>
      </c>
      <c r="P54" s="132">
        <v>0</v>
      </c>
      <c r="Q54" s="132">
        <f>ROUND(E54*P54,2)</f>
        <v>0</v>
      </c>
      <c r="R54" s="132"/>
      <c r="S54" s="132" t="s">
        <v>146</v>
      </c>
      <c r="T54" s="132" t="s">
        <v>115</v>
      </c>
      <c r="U54" s="132">
        <v>0</v>
      </c>
      <c r="V54" s="132">
        <f>ROUND(E54*U54,2)</f>
        <v>0</v>
      </c>
      <c r="W54" s="132"/>
      <c r="X54" s="132" t="s">
        <v>86</v>
      </c>
      <c r="Y54" s="129"/>
      <c r="Z54" s="129"/>
      <c r="AA54" s="129"/>
      <c r="AB54" s="129"/>
      <c r="AC54" s="129"/>
      <c r="AD54" s="129"/>
      <c r="AE54" s="129"/>
      <c r="AF54" s="129"/>
      <c r="AG54" s="129" t="s">
        <v>87</v>
      </c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</row>
    <row r="55" spans="1:60" ht="22.5" outlineLevel="1" x14ac:dyDescent="0.2">
      <c r="A55" s="146">
        <v>45</v>
      </c>
      <c r="B55" s="147" t="s">
        <v>185</v>
      </c>
      <c r="C55" s="153" t="s">
        <v>186</v>
      </c>
      <c r="D55" s="148" t="s">
        <v>184</v>
      </c>
      <c r="E55" s="149">
        <v>1</v>
      </c>
      <c r="F55" s="150">
        <v>0</v>
      </c>
      <c r="G55" s="151">
        <f>ROUND(E55*F55,2)</f>
        <v>0</v>
      </c>
      <c r="H55" s="132">
        <v>0</v>
      </c>
      <c r="I55" s="132">
        <f>ROUND(E55*H55,2)</f>
        <v>0</v>
      </c>
      <c r="J55" s="132">
        <v>6000</v>
      </c>
      <c r="K55" s="132">
        <f>ROUND(E55*J55,2)</f>
        <v>6000</v>
      </c>
      <c r="L55" s="132">
        <v>21</v>
      </c>
      <c r="M55" s="132">
        <f>G55*(1+L55/100)</f>
        <v>0</v>
      </c>
      <c r="N55" s="132">
        <v>0</v>
      </c>
      <c r="O55" s="132">
        <f>ROUND(E55*N55,2)</f>
        <v>0</v>
      </c>
      <c r="P55" s="132">
        <v>0</v>
      </c>
      <c r="Q55" s="132">
        <f>ROUND(E55*P55,2)</f>
        <v>0</v>
      </c>
      <c r="R55" s="132"/>
      <c r="S55" s="132" t="s">
        <v>146</v>
      </c>
      <c r="T55" s="132" t="s">
        <v>115</v>
      </c>
      <c r="U55" s="132">
        <v>0</v>
      </c>
      <c r="V55" s="132">
        <f>ROUND(E55*U55,2)</f>
        <v>0</v>
      </c>
      <c r="W55" s="132"/>
      <c r="X55" s="132" t="s">
        <v>86</v>
      </c>
      <c r="Y55" s="129"/>
      <c r="Z55" s="129"/>
      <c r="AA55" s="129"/>
      <c r="AB55" s="129"/>
      <c r="AC55" s="129"/>
      <c r="AD55" s="129"/>
      <c r="AE55" s="129"/>
      <c r="AF55" s="129"/>
      <c r="AG55" s="129" t="s">
        <v>87</v>
      </c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</row>
    <row r="56" spans="1:60" outlineLevel="1" x14ac:dyDescent="0.2">
      <c r="A56" s="146">
        <v>46</v>
      </c>
      <c r="B56" s="147" t="s">
        <v>187</v>
      </c>
      <c r="C56" s="153" t="s">
        <v>188</v>
      </c>
      <c r="D56" s="148" t="s">
        <v>184</v>
      </c>
      <c r="E56" s="149">
        <v>1</v>
      </c>
      <c r="F56" s="150">
        <v>0</v>
      </c>
      <c r="G56" s="151">
        <f>ROUND(E56*F56,2)</f>
        <v>0</v>
      </c>
      <c r="H56" s="132">
        <v>0</v>
      </c>
      <c r="I56" s="132">
        <f>ROUND(E56*H56,2)</f>
        <v>0</v>
      </c>
      <c r="J56" s="132">
        <v>6000</v>
      </c>
      <c r="K56" s="132">
        <f>ROUND(E56*J56,2)</f>
        <v>6000</v>
      </c>
      <c r="L56" s="132">
        <v>21</v>
      </c>
      <c r="M56" s="132">
        <f>G56*(1+L56/100)</f>
        <v>0</v>
      </c>
      <c r="N56" s="132">
        <v>0</v>
      </c>
      <c r="O56" s="132">
        <f>ROUND(E56*N56,2)</f>
        <v>0</v>
      </c>
      <c r="P56" s="132">
        <v>0</v>
      </c>
      <c r="Q56" s="132">
        <f>ROUND(E56*P56,2)</f>
        <v>0</v>
      </c>
      <c r="R56" s="132"/>
      <c r="S56" s="132" t="s">
        <v>146</v>
      </c>
      <c r="T56" s="132" t="s">
        <v>115</v>
      </c>
      <c r="U56" s="132">
        <v>0</v>
      </c>
      <c r="V56" s="132">
        <f>ROUND(E56*U56,2)</f>
        <v>0</v>
      </c>
      <c r="W56" s="132"/>
      <c r="X56" s="132" t="s">
        <v>86</v>
      </c>
      <c r="Y56" s="129"/>
      <c r="Z56" s="129"/>
      <c r="AA56" s="129"/>
      <c r="AB56" s="129"/>
      <c r="AC56" s="129"/>
      <c r="AD56" s="129"/>
      <c r="AE56" s="129"/>
      <c r="AF56" s="129"/>
      <c r="AG56" s="129" t="s">
        <v>87</v>
      </c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</row>
    <row r="57" spans="1:60" outlineLevel="1" x14ac:dyDescent="0.2">
      <c r="A57" s="140">
        <v>47</v>
      </c>
      <c r="B57" s="141" t="s">
        <v>189</v>
      </c>
      <c r="C57" s="154" t="s">
        <v>190</v>
      </c>
      <c r="D57" s="142" t="s">
        <v>184</v>
      </c>
      <c r="E57" s="143">
        <v>1</v>
      </c>
      <c r="F57" s="144">
        <v>0</v>
      </c>
      <c r="G57" s="145">
        <f>ROUND(E57*F57,2)</f>
        <v>0</v>
      </c>
      <c r="H57" s="132">
        <v>4000</v>
      </c>
      <c r="I57" s="132">
        <f>ROUND(E57*H57,2)</f>
        <v>4000</v>
      </c>
      <c r="J57" s="132">
        <v>0</v>
      </c>
      <c r="K57" s="132">
        <f>ROUND(E57*J57,2)</f>
        <v>0</v>
      </c>
      <c r="L57" s="132">
        <v>21</v>
      </c>
      <c r="M57" s="132">
        <f>G57*(1+L57/100)</f>
        <v>0</v>
      </c>
      <c r="N57" s="132">
        <v>0</v>
      </c>
      <c r="O57" s="132">
        <f>ROUND(E57*N57,2)</f>
        <v>0</v>
      </c>
      <c r="P57" s="132">
        <v>0</v>
      </c>
      <c r="Q57" s="132">
        <f>ROUND(E57*P57,2)</f>
        <v>0</v>
      </c>
      <c r="R57" s="132"/>
      <c r="S57" s="132" t="s">
        <v>146</v>
      </c>
      <c r="T57" s="132" t="s">
        <v>115</v>
      </c>
      <c r="U57" s="132">
        <v>0</v>
      </c>
      <c r="V57" s="132">
        <f>ROUND(E57*U57,2)</f>
        <v>0</v>
      </c>
      <c r="W57" s="132"/>
      <c r="X57" s="132" t="s">
        <v>156</v>
      </c>
      <c r="Y57" s="129"/>
      <c r="Z57" s="129"/>
      <c r="AA57" s="129"/>
      <c r="AB57" s="129"/>
      <c r="AC57" s="129"/>
      <c r="AD57" s="129"/>
      <c r="AE57" s="129"/>
      <c r="AF57" s="129"/>
      <c r="AG57" s="129" t="s">
        <v>157</v>
      </c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</row>
    <row r="58" spans="1:60" x14ac:dyDescent="0.2">
      <c r="A58" s="3"/>
      <c r="B58" s="4"/>
      <c r="C58" s="155"/>
      <c r="D58" s="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AE58">
        <v>15</v>
      </c>
      <c r="AF58">
        <v>21</v>
      </c>
      <c r="AG58" t="s">
        <v>67</v>
      </c>
    </row>
    <row r="59" spans="1:60" x14ac:dyDescent="0.2">
      <c r="C59" s="156"/>
      <c r="D59" s="10"/>
      <c r="AG59" t="s">
        <v>191</v>
      </c>
    </row>
    <row r="60" spans="1:60" x14ac:dyDescent="0.2">
      <c r="D60" s="10"/>
    </row>
    <row r="61" spans="1:60" x14ac:dyDescent="0.2">
      <c r="D61" s="10"/>
    </row>
    <row r="62" spans="1:60" x14ac:dyDescent="0.2">
      <c r="D62" s="10"/>
    </row>
    <row r="63" spans="1:60" x14ac:dyDescent="0.2">
      <c r="D63" s="10"/>
    </row>
    <row r="64" spans="1:60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</sheetData>
  <mergeCells count="4">
    <mergeCell ref="A1:G1"/>
    <mergeCell ref="C2:G2"/>
    <mergeCell ref="C3:G3"/>
    <mergeCell ref="C4:G4"/>
  </mergeCells>
  <pageMargins left="0.59055118110236227" right="0.19685039370078741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'1 1 Pol'!Názvy_tisku</vt:lpstr>
      <vt:lpstr>oadresa</vt:lpstr>
      <vt:lpstr>Stavba!Objednatel</vt:lpstr>
      <vt:lpstr>Stavba!Objekt</vt:lpstr>
      <vt:lpstr>'1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Kolářová Tereza</dc:creator>
  <cp:lastModifiedBy>Janovský Jiří</cp:lastModifiedBy>
  <cp:lastPrinted>2019-03-19T12:27:02Z</cp:lastPrinted>
  <dcterms:created xsi:type="dcterms:W3CDTF">2009-04-08T07:15:50Z</dcterms:created>
  <dcterms:modified xsi:type="dcterms:W3CDTF">2021-01-07T07:51:57Z</dcterms:modified>
</cp:coreProperties>
</file>